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125" windowHeight="11520"/>
  </bookViews>
  <sheets>
    <sheet name="TBL 9.5 Compare" sheetId="9" r:id="rId1"/>
    <sheet name="2019 IRP" sheetId="7" r:id="rId2"/>
    <sheet name="S06" sheetId="8" r:id="rId3"/>
  </sheets>
  <calcPr calcId="152511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B28" i="9"/>
  <c r="B27" i="9"/>
  <c r="B26" i="9"/>
  <c r="B25" i="9"/>
  <c r="B24" i="9"/>
  <c r="B23" i="9"/>
  <c r="B22" i="9"/>
  <c r="B21" i="9"/>
  <c r="B17" i="9"/>
  <c r="B16" i="9"/>
  <c r="B15" i="9"/>
  <c r="B14" i="9"/>
  <c r="B13" i="9"/>
  <c r="B12" i="9"/>
  <c r="B11" i="9"/>
  <c r="B10" i="9"/>
  <c r="B9" i="9"/>
  <c r="B8" i="9"/>
  <c r="V189" i="8" l="1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D186" i="7"/>
  <c r="E186" i="7"/>
  <c r="F186" i="7"/>
  <c r="G186" i="7"/>
  <c r="H186" i="7"/>
  <c r="I186" i="7"/>
  <c r="J186" i="7"/>
  <c r="K186" i="7"/>
  <c r="L186" i="7"/>
  <c r="M186" i="7"/>
  <c r="N186" i="7"/>
  <c r="N190" i="7" s="1"/>
  <c r="M18" i="9" s="1"/>
  <c r="M29" i="9" s="1"/>
  <c r="O186" i="7"/>
  <c r="P186" i="7"/>
  <c r="Q186" i="7"/>
  <c r="R186" i="7"/>
  <c r="S186" i="7"/>
  <c r="T186" i="7"/>
  <c r="U186" i="7"/>
  <c r="V186" i="7"/>
  <c r="D187" i="7"/>
  <c r="E187" i="7"/>
  <c r="F187" i="7"/>
  <c r="G187" i="7"/>
  <c r="G191" i="7" s="1"/>
  <c r="F19" i="9" s="1"/>
  <c r="H187" i="7"/>
  <c r="I187" i="7"/>
  <c r="J187" i="7"/>
  <c r="K187" i="7"/>
  <c r="L187" i="7"/>
  <c r="M187" i="7"/>
  <c r="M191" i="7" s="1"/>
  <c r="L19" i="9" s="1"/>
  <c r="N187" i="7"/>
  <c r="O187" i="7"/>
  <c r="P187" i="7"/>
  <c r="Q187" i="7"/>
  <c r="R187" i="7"/>
  <c r="S187" i="7"/>
  <c r="S191" i="7" s="1"/>
  <c r="R19" i="9" s="1"/>
  <c r="T187" i="7"/>
  <c r="U187" i="7"/>
  <c r="V187" i="7"/>
  <c r="D188" i="7"/>
  <c r="E188" i="7"/>
  <c r="E190" i="7" s="1"/>
  <c r="D18" i="9" s="1"/>
  <c r="F188" i="7"/>
  <c r="F190" i="7" s="1"/>
  <c r="E18" i="9" s="1"/>
  <c r="G188" i="7"/>
  <c r="H188" i="7"/>
  <c r="I188" i="7"/>
  <c r="I190" i="7" s="1"/>
  <c r="H18" i="9" s="1"/>
  <c r="J188" i="7"/>
  <c r="K188" i="7"/>
  <c r="L188" i="7"/>
  <c r="L190" i="7" s="1"/>
  <c r="K18" i="9" s="1"/>
  <c r="M188" i="7"/>
  <c r="N188" i="7"/>
  <c r="O188" i="7"/>
  <c r="P188" i="7"/>
  <c r="Q188" i="7"/>
  <c r="Q190" i="7" s="1"/>
  <c r="P18" i="9" s="1"/>
  <c r="R188" i="7"/>
  <c r="R190" i="7" s="1"/>
  <c r="Q18" i="9" s="1"/>
  <c r="S188" i="7"/>
  <c r="T188" i="7"/>
  <c r="U188" i="7"/>
  <c r="U190" i="7" s="1"/>
  <c r="T18" i="9" s="1"/>
  <c r="V188" i="7"/>
  <c r="D189" i="7"/>
  <c r="E189" i="7"/>
  <c r="E191" i="7" s="1"/>
  <c r="D19" i="9" s="1"/>
  <c r="F189" i="7"/>
  <c r="G189" i="7"/>
  <c r="H189" i="7"/>
  <c r="I189" i="7"/>
  <c r="J189" i="7"/>
  <c r="J191" i="7" s="1"/>
  <c r="I19" i="9" s="1"/>
  <c r="K189" i="7"/>
  <c r="K191" i="7" s="1"/>
  <c r="J19" i="9" s="1"/>
  <c r="L189" i="7"/>
  <c r="M189" i="7"/>
  <c r="N189" i="7"/>
  <c r="N191" i="7" s="1"/>
  <c r="M19" i="9" s="1"/>
  <c r="O189" i="7"/>
  <c r="O191" i="7" s="1"/>
  <c r="N19" i="9" s="1"/>
  <c r="P189" i="7"/>
  <c r="Q189" i="7"/>
  <c r="Q191" i="7" s="1"/>
  <c r="P19" i="9" s="1"/>
  <c r="R189" i="7"/>
  <c r="S189" i="7"/>
  <c r="T189" i="7"/>
  <c r="U189" i="7"/>
  <c r="V189" i="7"/>
  <c r="V191" i="7" s="1"/>
  <c r="U19" i="9" s="1"/>
  <c r="C187" i="7"/>
  <c r="C186" i="7"/>
  <c r="C189" i="7"/>
  <c r="C188" i="7"/>
  <c r="I191" i="7"/>
  <c r="H19" i="9" s="1"/>
  <c r="U191" i="7"/>
  <c r="T19" i="9" s="1"/>
  <c r="D190" i="7"/>
  <c r="C18" i="9" s="1"/>
  <c r="J190" i="7"/>
  <c r="I18" i="9" s="1"/>
  <c r="P190" i="7"/>
  <c r="O18" i="9" s="1"/>
  <c r="V190" i="7"/>
  <c r="U18" i="9" s="1"/>
  <c r="U95" i="9"/>
  <c r="T95" i="9"/>
  <c r="S95" i="9"/>
  <c r="R95" i="9"/>
  <c r="Q95" i="9"/>
  <c r="P95" i="9"/>
  <c r="O95" i="9"/>
  <c r="N95" i="9"/>
  <c r="M95" i="9"/>
  <c r="L95" i="9"/>
  <c r="E190" i="8" l="1"/>
  <c r="D75" i="9" s="1"/>
  <c r="K190" i="8"/>
  <c r="J75" i="9" s="1"/>
  <c r="Q190" i="8"/>
  <c r="P75" i="9" s="1"/>
  <c r="P47" i="9" s="1"/>
  <c r="C191" i="8"/>
  <c r="B76" i="9" s="1"/>
  <c r="I191" i="8"/>
  <c r="H76" i="9" s="1"/>
  <c r="O191" i="8"/>
  <c r="N76" i="9" s="1"/>
  <c r="U191" i="8"/>
  <c r="T76" i="9" s="1"/>
  <c r="F190" i="8"/>
  <c r="E75" i="9" s="1"/>
  <c r="L190" i="8"/>
  <c r="K75" i="9" s="1"/>
  <c r="R190" i="8"/>
  <c r="Q75" i="9" s="1"/>
  <c r="Q47" i="9" s="1"/>
  <c r="D191" i="8"/>
  <c r="C76" i="9" s="1"/>
  <c r="J191" i="8"/>
  <c r="I76" i="9" s="1"/>
  <c r="P191" i="8"/>
  <c r="O76" i="9" s="1"/>
  <c r="V191" i="8"/>
  <c r="U76" i="9" s="1"/>
  <c r="G190" i="8"/>
  <c r="F75" i="9" s="1"/>
  <c r="M190" i="8"/>
  <c r="L75" i="9" s="1"/>
  <c r="S190" i="8"/>
  <c r="R75" i="9" s="1"/>
  <c r="R47" i="9" s="1"/>
  <c r="E191" i="8"/>
  <c r="D76" i="9" s="1"/>
  <c r="K191" i="8"/>
  <c r="J76" i="9" s="1"/>
  <c r="Q191" i="8"/>
  <c r="P76" i="9" s="1"/>
  <c r="H190" i="8"/>
  <c r="G75" i="9" s="1"/>
  <c r="N190" i="8"/>
  <c r="M75" i="9" s="1"/>
  <c r="M47" i="9" s="1"/>
  <c r="T190" i="8"/>
  <c r="S75" i="9" s="1"/>
  <c r="S47" i="9" s="1"/>
  <c r="F191" i="8"/>
  <c r="E76" i="9" s="1"/>
  <c r="L191" i="8"/>
  <c r="K76" i="9" s="1"/>
  <c r="R191" i="8"/>
  <c r="Q76" i="9" s="1"/>
  <c r="C190" i="8"/>
  <c r="B75" i="9" s="1"/>
  <c r="B47" i="9" s="1"/>
  <c r="I190" i="8"/>
  <c r="H75" i="9" s="1"/>
  <c r="H47" i="9" s="1"/>
  <c r="O190" i="8"/>
  <c r="N75" i="9" s="1"/>
  <c r="U190" i="8"/>
  <c r="T75" i="9" s="1"/>
  <c r="G191" i="8"/>
  <c r="F76" i="9" s="1"/>
  <c r="M191" i="8"/>
  <c r="L76" i="9" s="1"/>
  <c r="S191" i="8"/>
  <c r="R76" i="9" s="1"/>
  <c r="D190" i="8"/>
  <c r="C75" i="9" s="1"/>
  <c r="J190" i="8"/>
  <c r="I75" i="9" s="1"/>
  <c r="I47" i="9" s="1"/>
  <c r="P190" i="8"/>
  <c r="O75" i="9" s="1"/>
  <c r="V190" i="8"/>
  <c r="U75" i="9" s="1"/>
  <c r="U47" i="9" s="1"/>
  <c r="H191" i="8"/>
  <c r="G76" i="9" s="1"/>
  <c r="N191" i="8"/>
  <c r="M76" i="9" s="1"/>
  <c r="T191" i="8"/>
  <c r="S76" i="9" s="1"/>
  <c r="I29" i="9"/>
  <c r="L191" i="7"/>
  <c r="K19" i="9" s="1"/>
  <c r="S190" i="7"/>
  <c r="R18" i="9" s="1"/>
  <c r="R29" i="9" s="1"/>
  <c r="G190" i="7"/>
  <c r="F18" i="9" s="1"/>
  <c r="F29" i="9" s="1"/>
  <c r="K29" i="9"/>
  <c r="U29" i="9"/>
  <c r="T29" i="9"/>
  <c r="H29" i="9"/>
  <c r="T190" i="7"/>
  <c r="S18" i="9" s="1"/>
  <c r="H190" i="7"/>
  <c r="G18" i="9" s="1"/>
  <c r="G29" i="9"/>
  <c r="Q29" i="9"/>
  <c r="D29" i="9"/>
  <c r="P29" i="9"/>
  <c r="P191" i="7"/>
  <c r="O19" i="9" s="1"/>
  <c r="O29" i="9" s="1"/>
  <c r="D191" i="7"/>
  <c r="C19" i="9" s="1"/>
  <c r="C29" i="9" s="1"/>
  <c r="K190" i="7"/>
  <c r="J18" i="9" s="1"/>
  <c r="J29" i="9" s="1"/>
  <c r="C190" i="7"/>
  <c r="B18" i="9" s="1"/>
  <c r="R191" i="7"/>
  <c r="Q19" i="9" s="1"/>
  <c r="F191" i="7"/>
  <c r="E19" i="9" s="1"/>
  <c r="E29" i="9" s="1"/>
  <c r="M190" i="7"/>
  <c r="L18" i="9" s="1"/>
  <c r="L29" i="9" s="1"/>
  <c r="T191" i="7"/>
  <c r="S19" i="9" s="1"/>
  <c r="S29" i="9" s="1"/>
  <c r="H191" i="7"/>
  <c r="G19" i="9" s="1"/>
  <c r="O190" i="7"/>
  <c r="N18" i="9" s="1"/>
  <c r="N29" i="9" s="1"/>
  <c r="T47" i="9"/>
  <c r="D47" i="9"/>
  <c r="E47" i="9"/>
  <c r="O47" i="9"/>
  <c r="K47" i="9"/>
  <c r="J47" i="9"/>
  <c r="C191" i="7"/>
  <c r="B19" i="9" s="1"/>
  <c r="W75" i="9" l="1"/>
  <c r="G47" i="9"/>
  <c r="L47" i="9"/>
  <c r="F47" i="9"/>
  <c r="B29" i="9"/>
  <c r="N47" i="9"/>
  <c r="W18" i="9"/>
  <c r="C47" i="9"/>
  <c r="C95" i="9"/>
  <c r="D95" i="9"/>
  <c r="E95" i="9"/>
  <c r="F95" i="9"/>
  <c r="G95" i="9"/>
  <c r="H95" i="9"/>
  <c r="I95" i="9"/>
  <c r="J95" i="9"/>
  <c r="K95" i="9"/>
  <c r="B95" i="9"/>
  <c r="W47" i="9" l="1"/>
  <c r="W15" i="9"/>
  <c r="W13" i="9"/>
  <c r="W11" i="9"/>
  <c r="W9" i="9"/>
  <c r="W26" i="9"/>
  <c r="W24" i="9"/>
  <c r="W22" i="9"/>
  <c r="W16" i="9"/>
  <c r="W14" i="9"/>
  <c r="W12" i="9"/>
  <c r="W10" i="9"/>
  <c r="W27" i="9"/>
  <c r="W25" i="9"/>
  <c r="W23" i="9"/>
  <c r="W21" i="9"/>
  <c r="W19" i="9"/>
  <c r="W17" i="9" l="1"/>
  <c r="W8" i="9"/>
  <c r="W28" i="9" l="1"/>
  <c r="B63" i="9" l="1"/>
  <c r="B35" i="9"/>
  <c r="B74" i="9" l="1"/>
  <c r="B69" i="9"/>
  <c r="B68" i="9"/>
  <c r="B71" i="9"/>
  <c r="B67" i="9"/>
  <c r="B66" i="9"/>
  <c r="B72" i="9"/>
  <c r="B70" i="9"/>
  <c r="B73" i="9"/>
  <c r="B65" i="9"/>
  <c r="B79" i="9"/>
  <c r="B81" i="9"/>
  <c r="B80" i="9"/>
  <c r="B82" i="9"/>
  <c r="B84" i="9"/>
  <c r="B83" i="9"/>
  <c r="B85" i="9"/>
  <c r="B78" i="9"/>
  <c r="C63" i="9"/>
  <c r="C35" i="9"/>
  <c r="B46" i="9" l="1"/>
  <c r="C74" i="9"/>
  <c r="C46" i="9" s="1"/>
  <c r="C69" i="9"/>
  <c r="C41" i="9" s="1"/>
  <c r="C71" i="9"/>
  <c r="C43" i="9" s="1"/>
  <c r="C48" i="9"/>
  <c r="C68" i="9"/>
  <c r="C40" i="9" s="1"/>
  <c r="C72" i="9"/>
  <c r="C70" i="9"/>
  <c r="C42" i="9" s="1"/>
  <c r="C73" i="9"/>
  <c r="C45" i="9" s="1"/>
  <c r="C65" i="9"/>
  <c r="C67" i="9"/>
  <c r="C39" i="9" s="1"/>
  <c r="C66" i="9"/>
  <c r="C38" i="9" s="1"/>
  <c r="C82" i="9"/>
  <c r="C54" i="9" s="1"/>
  <c r="C80" i="9"/>
  <c r="C52" i="9" s="1"/>
  <c r="C83" i="9"/>
  <c r="C55" i="9" s="1"/>
  <c r="C85" i="9"/>
  <c r="C57" i="9" s="1"/>
  <c r="C78" i="9"/>
  <c r="C50" i="9" s="1"/>
  <c r="C79" i="9"/>
  <c r="C51" i="9" s="1"/>
  <c r="C84" i="9"/>
  <c r="C56" i="9" s="1"/>
  <c r="C81" i="9"/>
  <c r="C53" i="9" s="1"/>
  <c r="B42" i="9"/>
  <c r="B44" i="9"/>
  <c r="B50" i="9"/>
  <c r="B54" i="9"/>
  <c r="B51" i="9"/>
  <c r="B38" i="9"/>
  <c r="B39" i="9"/>
  <c r="B43" i="9"/>
  <c r="B57" i="9"/>
  <c r="B52" i="9"/>
  <c r="B41" i="9"/>
  <c r="B86" i="9"/>
  <c r="B37" i="9"/>
  <c r="B40" i="9"/>
  <c r="B55" i="9"/>
  <c r="B53" i="9"/>
  <c r="B45" i="9"/>
  <c r="B48" i="9"/>
  <c r="B56" i="9"/>
  <c r="D63" i="9"/>
  <c r="D35" i="9"/>
  <c r="C44" i="9" l="1"/>
  <c r="D74" i="9"/>
  <c r="D46" i="9" s="1"/>
  <c r="D69" i="9"/>
  <c r="D71" i="9"/>
  <c r="D68" i="9"/>
  <c r="D70" i="9"/>
  <c r="D67" i="9"/>
  <c r="D73" i="9"/>
  <c r="D72" i="9"/>
  <c r="D44" i="9" s="1"/>
  <c r="D66" i="9"/>
  <c r="D65" i="9"/>
  <c r="D83" i="9"/>
  <c r="D79" i="9"/>
  <c r="D84" i="9"/>
  <c r="D80" i="9"/>
  <c r="D85" i="9"/>
  <c r="D78" i="9"/>
  <c r="D82" i="9"/>
  <c r="D81" i="9"/>
  <c r="C86" i="9"/>
  <c r="C37" i="9"/>
  <c r="B58" i="9"/>
  <c r="B96" i="9" s="1"/>
  <c r="E63" i="9"/>
  <c r="E35" i="9"/>
  <c r="C58" i="9" l="1"/>
  <c r="C96" i="9" s="1"/>
  <c r="E74" i="9"/>
  <c r="E46" i="9" s="1"/>
  <c r="E69" i="9"/>
  <c r="E41" i="9" s="1"/>
  <c r="E68" i="9"/>
  <c r="E40" i="9" s="1"/>
  <c r="E71" i="9"/>
  <c r="E43" i="9" s="1"/>
  <c r="E48" i="9"/>
  <c r="E66" i="9"/>
  <c r="E38" i="9" s="1"/>
  <c r="E65" i="9"/>
  <c r="E70" i="9"/>
  <c r="E67" i="9"/>
  <c r="E39" i="9" s="1"/>
  <c r="E73" i="9"/>
  <c r="E45" i="9" s="1"/>
  <c r="E72" i="9"/>
  <c r="E79" i="9"/>
  <c r="E51" i="9" s="1"/>
  <c r="E85" i="9"/>
  <c r="E57" i="9" s="1"/>
  <c r="E78" i="9"/>
  <c r="E50" i="9" s="1"/>
  <c r="E80" i="9"/>
  <c r="E82" i="9"/>
  <c r="E54" i="9" s="1"/>
  <c r="E81" i="9"/>
  <c r="E53" i="9" s="1"/>
  <c r="E83" i="9"/>
  <c r="E55" i="9" s="1"/>
  <c r="E84" i="9"/>
  <c r="E56" i="9" s="1"/>
  <c r="D42" i="9"/>
  <c r="D43" i="9"/>
  <c r="D56" i="9"/>
  <c r="D45" i="9"/>
  <c r="D39" i="9"/>
  <c r="D40" i="9"/>
  <c r="D50" i="9"/>
  <c r="D51" i="9"/>
  <c r="D38" i="9"/>
  <c r="D53" i="9"/>
  <c r="D57" i="9"/>
  <c r="D55" i="9"/>
  <c r="D86" i="9"/>
  <c r="D37" i="9"/>
  <c r="D48" i="9"/>
  <c r="D54" i="9"/>
  <c r="D52" i="9"/>
  <c r="D41" i="9"/>
  <c r="F63" i="9"/>
  <c r="F35" i="9"/>
  <c r="E42" i="9" l="1"/>
  <c r="E52" i="9"/>
  <c r="F74" i="9"/>
  <c r="F46" i="9" s="1"/>
  <c r="F69" i="9"/>
  <c r="F68" i="9"/>
  <c r="F71" i="9"/>
  <c r="F67" i="9"/>
  <c r="F39" i="9" s="1"/>
  <c r="F66" i="9"/>
  <c r="F72" i="9"/>
  <c r="F44" i="9" s="1"/>
  <c r="F70" i="9"/>
  <c r="F73" i="9"/>
  <c r="F65" i="9"/>
  <c r="D58" i="9"/>
  <c r="D96" i="9" s="1"/>
  <c r="E44" i="9"/>
  <c r="F81" i="9"/>
  <c r="F80" i="9"/>
  <c r="F82" i="9"/>
  <c r="F83" i="9"/>
  <c r="F85" i="9"/>
  <c r="F78" i="9"/>
  <c r="F84" i="9"/>
  <c r="F79" i="9"/>
  <c r="E86" i="9"/>
  <c r="E37" i="9"/>
  <c r="G63" i="9"/>
  <c r="G35" i="9"/>
  <c r="G74" i="9" l="1"/>
  <c r="G46" i="9" s="1"/>
  <c r="G69" i="9"/>
  <c r="G41" i="9" s="1"/>
  <c r="G48" i="9"/>
  <c r="G68" i="9"/>
  <c r="G40" i="9" s="1"/>
  <c r="G71" i="9"/>
  <c r="G43" i="9" s="1"/>
  <c r="G67" i="9"/>
  <c r="G39" i="9" s="1"/>
  <c r="G66" i="9"/>
  <c r="G38" i="9" s="1"/>
  <c r="G70" i="9"/>
  <c r="G42" i="9" s="1"/>
  <c r="G73" i="9"/>
  <c r="G45" i="9" s="1"/>
  <c r="G65" i="9"/>
  <c r="G72" i="9"/>
  <c r="G44" i="9" s="1"/>
  <c r="E58" i="9"/>
  <c r="E96" i="9" s="1"/>
  <c r="F45" i="9"/>
  <c r="F55" i="9"/>
  <c r="F38" i="9"/>
  <c r="F40" i="9"/>
  <c r="F56" i="9"/>
  <c r="F54" i="9"/>
  <c r="F43" i="9"/>
  <c r="F53" i="9"/>
  <c r="F48" i="9"/>
  <c r="F50" i="9"/>
  <c r="F52" i="9"/>
  <c r="F41" i="9"/>
  <c r="F42" i="9"/>
  <c r="F51" i="9"/>
  <c r="F86" i="9"/>
  <c r="F37" i="9"/>
  <c r="G83" i="9"/>
  <c r="G55" i="9" s="1"/>
  <c r="G85" i="9"/>
  <c r="G57" i="9" s="1"/>
  <c r="G78" i="9"/>
  <c r="G50" i="9" s="1"/>
  <c r="G79" i="9"/>
  <c r="G51" i="9" s="1"/>
  <c r="G84" i="9"/>
  <c r="G56" i="9" s="1"/>
  <c r="G81" i="9"/>
  <c r="G53" i="9" s="1"/>
  <c r="G80" i="9"/>
  <c r="G52" i="9" s="1"/>
  <c r="G82" i="9"/>
  <c r="G54" i="9" s="1"/>
  <c r="F57" i="9"/>
  <c r="H35" i="9"/>
  <c r="H63" i="9"/>
  <c r="H74" i="9" l="1"/>
  <c r="H46" i="9" s="1"/>
  <c r="H69" i="9"/>
  <c r="H48" i="9"/>
  <c r="H71" i="9"/>
  <c r="H43" i="9" s="1"/>
  <c r="H68" i="9"/>
  <c r="H40" i="9" s="1"/>
  <c r="H65" i="9"/>
  <c r="H70" i="9"/>
  <c r="H67" i="9"/>
  <c r="H39" i="9" s="1"/>
  <c r="H73" i="9"/>
  <c r="H45" i="9" s="1"/>
  <c r="H72" i="9"/>
  <c r="H44" i="9" s="1"/>
  <c r="H66" i="9"/>
  <c r="H38" i="9" s="1"/>
  <c r="H85" i="9"/>
  <c r="H78" i="9"/>
  <c r="H50" i="9" s="1"/>
  <c r="H82" i="9"/>
  <c r="H54" i="9" s="1"/>
  <c r="H80" i="9"/>
  <c r="H52" i="9" s="1"/>
  <c r="H84" i="9"/>
  <c r="H56" i="9" s="1"/>
  <c r="H81" i="9"/>
  <c r="H53" i="9" s="1"/>
  <c r="H83" i="9"/>
  <c r="H55" i="9" s="1"/>
  <c r="H79" i="9"/>
  <c r="H51" i="9" s="1"/>
  <c r="F58" i="9"/>
  <c r="F96" i="9" s="1"/>
  <c r="G86" i="9"/>
  <c r="G37" i="9"/>
  <c r="G58" i="9" s="1"/>
  <c r="G96" i="9" s="1"/>
  <c r="I35" i="9"/>
  <c r="I63" i="9"/>
  <c r="I74" i="9" l="1"/>
  <c r="I46" i="9" s="1"/>
  <c r="I69" i="9"/>
  <c r="I41" i="9" s="1"/>
  <c r="I68" i="9"/>
  <c r="I40" i="9" s="1"/>
  <c r="I48" i="9"/>
  <c r="I71" i="9"/>
  <c r="I43" i="9" s="1"/>
  <c r="I72" i="9"/>
  <c r="I44" i="9" s="1"/>
  <c r="I66" i="9"/>
  <c r="I65" i="9"/>
  <c r="I70" i="9"/>
  <c r="I42" i="9" s="1"/>
  <c r="I67" i="9"/>
  <c r="I39" i="9" s="1"/>
  <c r="I73" i="9"/>
  <c r="I45" i="9" s="1"/>
  <c r="H57" i="9"/>
  <c r="H41" i="9"/>
  <c r="H42" i="9"/>
  <c r="I80" i="9"/>
  <c r="I52" i="9" s="1"/>
  <c r="I82" i="9"/>
  <c r="I54" i="9" s="1"/>
  <c r="I81" i="9"/>
  <c r="I53" i="9" s="1"/>
  <c r="I83" i="9"/>
  <c r="I55" i="9" s="1"/>
  <c r="I84" i="9"/>
  <c r="I79" i="9"/>
  <c r="I51" i="9" s="1"/>
  <c r="I85" i="9"/>
  <c r="I57" i="9" s="1"/>
  <c r="I78" i="9"/>
  <c r="H86" i="9"/>
  <c r="H37" i="9"/>
  <c r="J63" i="9"/>
  <c r="J35" i="9"/>
  <c r="L63" i="9" l="1"/>
  <c r="L35" i="9"/>
  <c r="J74" i="9"/>
  <c r="J46" i="9" s="1"/>
  <c r="J69" i="9"/>
  <c r="J41" i="9" s="1"/>
  <c r="J71" i="9"/>
  <c r="J43" i="9" s="1"/>
  <c r="J48" i="9"/>
  <c r="J68" i="9"/>
  <c r="J40" i="9" s="1"/>
  <c r="J72" i="9"/>
  <c r="J44" i="9" s="1"/>
  <c r="J70" i="9"/>
  <c r="J73" i="9"/>
  <c r="J45" i="9" s="1"/>
  <c r="J65" i="9"/>
  <c r="J67" i="9"/>
  <c r="J39" i="9" s="1"/>
  <c r="J66" i="9"/>
  <c r="J38" i="9" s="1"/>
  <c r="H58" i="9"/>
  <c r="H96" i="9" s="1"/>
  <c r="I38" i="9"/>
  <c r="J82" i="9"/>
  <c r="J54" i="9" s="1"/>
  <c r="J80" i="9"/>
  <c r="J52" i="9" s="1"/>
  <c r="J83" i="9"/>
  <c r="J85" i="9"/>
  <c r="J57" i="9" s="1"/>
  <c r="J78" i="9"/>
  <c r="J50" i="9" s="1"/>
  <c r="J84" i="9"/>
  <c r="J56" i="9" s="1"/>
  <c r="J79" i="9"/>
  <c r="J51" i="9" s="1"/>
  <c r="J81" i="9"/>
  <c r="J53" i="9" s="1"/>
  <c r="I56" i="9"/>
  <c r="I50" i="9"/>
  <c r="I86" i="9"/>
  <c r="I37" i="9"/>
  <c r="K63" i="9"/>
  <c r="K35" i="9"/>
  <c r="M63" i="9" l="1"/>
  <c r="M35" i="9"/>
  <c r="L80" i="9"/>
  <c r="L52" i="9" s="1"/>
  <c r="L82" i="9"/>
  <c r="L54" i="9" s="1"/>
  <c r="L81" i="9"/>
  <c r="L53" i="9" s="1"/>
  <c r="L85" i="9"/>
  <c r="L57" i="9" s="1"/>
  <c r="L84" i="9"/>
  <c r="L56" i="9" s="1"/>
  <c r="L83" i="9"/>
  <c r="L55" i="9" s="1"/>
  <c r="L79" i="9"/>
  <c r="L51" i="9" s="1"/>
  <c r="L78" i="9"/>
  <c r="L50" i="9" s="1"/>
  <c r="L74" i="9"/>
  <c r="L46" i="9" s="1"/>
  <c r="L69" i="9"/>
  <c r="L41" i="9" s="1"/>
  <c r="L48" i="9"/>
  <c r="L68" i="9"/>
  <c r="L40" i="9" s="1"/>
  <c r="L71" i="9"/>
  <c r="L43" i="9" s="1"/>
  <c r="L65" i="9"/>
  <c r="L72" i="9"/>
  <c r="L44" i="9" s="1"/>
  <c r="L66" i="9"/>
  <c r="L38" i="9" s="1"/>
  <c r="L70" i="9"/>
  <c r="L42" i="9" s="1"/>
  <c r="L73" i="9"/>
  <c r="L45" i="9" s="1"/>
  <c r="L67" i="9"/>
  <c r="L39" i="9" s="1"/>
  <c r="K74" i="9"/>
  <c r="K46" i="9" s="1"/>
  <c r="K69" i="9"/>
  <c r="K68" i="9"/>
  <c r="K71" i="9"/>
  <c r="K72" i="9"/>
  <c r="K67" i="9"/>
  <c r="K66" i="9"/>
  <c r="K70" i="9"/>
  <c r="K42" i="9" s="1"/>
  <c r="K73" i="9"/>
  <c r="K65" i="9"/>
  <c r="K79" i="9"/>
  <c r="K84" i="9"/>
  <c r="K81" i="9"/>
  <c r="K82" i="9"/>
  <c r="K80" i="9"/>
  <c r="K83" i="9"/>
  <c r="K55" i="9" s="1"/>
  <c r="K85" i="9"/>
  <c r="K78" i="9"/>
  <c r="J42" i="9"/>
  <c r="J86" i="9"/>
  <c r="J37" i="9"/>
  <c r="I58" i="9"/>
  <c r="I96" i="9" s="1"/>
  <c r="J55" i="9"/>
  <c r="N35" i="9" l="1"/>
  <c r="N63" i="9"/>
  <c r="M84" i="9"/>
  <c r="M56" i="9" s="1"/>
  <c r="M82" i="9"/>
  <c r="M54" i="9" s="1"/>
  <c r="M85" i="9"/>
  <c r="M57" i="9" s="1"/>
  <c r="M80" i="9"/>
  <c r="M52" i="9" s="1"/>
  <c r="M78" i="9"/>
  <c r="M50" i="9" s="1"/>
  <c r="M81" i="9"/>
  <c r="M53" i="9" s="1"/>
  <c r="M83" i="9"/>
  <c r="M55" i="9" s="1"/>
  <c r="M79" i="9"/>
  <c r="M51" i="9" s="1"/>
  <c r="M74" i="9"/>
  <c r="M46" i="9" s="1"/>
  <c r="M69" i="9"/>
  <c r="M41" i="9" s="1"/>
  <c r="M68" i="9"/>
  <c r="M40" i="9" s="1"/>
  <c r="M48" i="9"/>
  <c r="M71" i="9"/>
  <c r="M43" i="9" s="1"/>
  <c r="M65" i="9"/>
  <c r="M67" i="9"/>
  <c r="M39" i="9" s="1"/>
  <c r="M73" i="9"/>
  <c r="M45" i="9" s="1"/>
  <c r="M72" i="9"/>
  <c r="M44" i="9" s="1"/>
  <c r="M66" i="9"/>
  <c r="M38" i="9" s="1"/>
  <c r="M70" i="9"/>
  <c r="M42" i="9" s="1"/>
  <c r="L86" i="9"/>
  <c r="L37" i="9"/>
  <c r="L58" i="9" s="1"/>
  <c r="L96" i="9" s="1"/>
  <c r="J58" i="9"/>
  <c r="J96" i="9" s="1"/>
  <c r="K44" i="9"/>
  <c r="K43" i="9"/>
  <c r="K50" i="9"/>
  <c r="K54" i="9"/>
  <c r="K52" i="9"/>
  <c r="K39" i="9"/>
  <c r="K40" i="9"/>
  <c r="K57" i="9"/>
  <c r="K53" i="9"/>
  <c r="K51" i="9"/>
  <c r="K45" i="9"/>
  <c r="K56" i="9"/>
  <c r="K86" i="9"/>
  <c r="K37" i="9"/>
  <c r="K38" i="9"/>
  <c r="K48" i="9"/>
  <c r="K41" i="9"/>
  <c r="O63" i="9" l="1"/>
  <c r="O35" i="9"/>
  <c r="N84" i="9"/>
  <c r="N56" i="9" s="1"/>
  <c r="N83" i="9"/>
  <c r="N55" i="9" s="1"/>
  <c r="N79" i="9"/>
  <c r="N51" i="9" s="1"/>
  <c r="N82" i="9"/>
  <c r="N54" i="9" s="1"/>
  <c r="N78" i="9"/>
  <c r="N50" i="9" s="1"/>
  <c r="N85" i="9"/>
  <c r="N57" i="9" s="1"/>
  <c r="N81" i="9"/>
  <c r="N53" i="9" s="1"/>
  <c r="N80" i="9"/>
  <c r="N52" i="9" s="1"/>
  <c r="N74" i="9"/>
  <c r="N46" i="9" s="1"/>
  <c r="N69" i="9"/>
  <c r="N41" i="9" s="1"/>
  <c r="N71" i="9"/>
  <c r="N43" i="9" s="1"/>
  <c r="N68" i="9"/>
  <c r="N40" i="9" s="1"/>
  <c r="N48" i="9"/>
  <c r="N72" i="9"/>
  <c r="N44" i="9" s="1"/>
  <c r="N70" i="9"/>
  <c r="N42" i="9" s="1"/>
  <c r="N65" i="9"/>
  <c r="N73" i="9"/>
  <c r="N45" i="9" s="1"/>
  <c r="N67" i="9"/>
  <c r="N39" i="9" s="1"/>
  <c r="N66" i="9"/>
  <c r="N38" i="9" s="1"/>
  <c r="M86" i="9"/>
  <c r="M37" i="9"/>
  <c r="M58" i="9" s="1"/>
  <c r="M96" i="9" s="1"/>
  <c r="K58" i="9"/>
  <c r="K96" i="9" s="1"/>
  <c r="N86" i="9" l="1"/>
  <c r="N37" i="9"/>
  <c r="N58" i="9" s="1"/>
  <c r="N96" i="9" s="1"/>
  <c r="P63" i="9"/>
  <c r="P35" i="9"/>
  <c r="O81" i="9"/>
  <c r="O53" i="9" s="1"/>
  <c r="O79" i="9"/>
  <c r="O51" i="9" s="1"/>
  <c r="O78" i="9"/>
  <c r="O50" i="9" s="1"/>
  <c r="O84" i="9"/>
  <c r="O56" i="9" s="1"/>
  <c r="O80" i="9"/>
  <c r="O52" i="9" s="1"/>
  <c r="O82" i="9"/>
  <c r="O54" i="9" s="1"/>
  <c r="O85" i="9"/>
  <c r="O57" i="9" s="1"/>
  <c r="O83" i="9"/>
  <c r="O55" i="9" s="1"/>
  <c r="O74" i="9"/>
  <c r="O46" i="9" s="1"/>
  <c r="O69" i="9"/>
  <c r="O41" i="9" s="1"/>
  <c r="O71" i="9"/>
  <c r="O43" i="9" s="1"/>
  <c r="O68" i="9"/>
  <c r="O40" i="9" s="1"/>
  <c r="O48" i="9"/>
  <c r="O72" i="9"/>
  <c r="O44" i="9" s="1"/>
  <c r="O73" i="9"/>
  <c r="O45" i="9" s="1"/>
  <c r="O65" i="9"/>
  <c r="O67" i="9"/>
  <c r="O39" i="9" s="1"/>
  <c r="O66" i="9"/>
  <c r="O38" i="9" s="1"/>
  <c r="O70" i="9"/>
  <c r="O42" i="9" s="1"/>
  <c r="Q35" i="9" l="1"/>
  <c r="Q63" i="9"/>
  <c r="P85" i="9"/>
  <c r="P57" i="9" s="1"/>
  <c r="P80" i="9"/>
  <c r="P52" i="9" s="1"/>
  <c r="P83" i="9"/>
  <c r="P55" i="9" s="1"/>
  <c r="P79" i="9"/>
  <c r="P51" i="9" s="1"/>
  <c r="P82" i="9"/>
  <c r="P54" i="9" s="1"/>
  <c r="P81" i="9"/>
  <c r="P53" i="9" s="1"/>
  <c r="P84" i="9"/>
  <c r="P56" i="9" s="1"/>
  <c r="P78" i="9"/>
  <c r="P50" i="9" s="1"/>
  <c r="P74" i="9"/>
  <c r="P46" i="9" s="1"/>
  <c r="P69" i="9"/>
  <c r="P41" i="9" s="1"/>
  <c r="P71" i="9"/>
  <c r="P43" i="9" s="1"/>
  <c r="P68" i="9"/>
  <c r="P40" i="9" s="1"/>
  <c r="P48" i="9"/>
  <c r="P73" i="9"/>
  <c r="P45" i="9" s="1"/>
  <c r="P70" i="9"/>
  <c r="P42" i="9" s="1"/>
  <c r="P72" i="9"/>
  <c r="P44" i="9" s="1"/>
  <c r="P66" i="9"/>
  <c r="P38" i="9" s="1"/>
  <c r="P65" i="9"/>
  <c r="P67" i="9"/>
  <c r="P39" i="9" s="1"/>
  <c r="O86" i="9"/>
  <c r="O37" i="9"/>
  <c r="O58" i="9" s="1"/>
  <c r="O96" i="9" s="1"/>
  <c r="Q81" i="9" l="1"/>
  <c r="Q53" i="9" s="1"/>
  <c r="Q83" i="9"/>
  <c r="Q55" i="9" s="1"/>
  <c r="Q85" i="9"/>
  <c r="Q57" i="9" s="1"/>
  <c r="Q80" i="9"/>
  <c r="Q52" i="9" s="1"/>
  <c r="Q78" i="9"/>
  <c r="Q50" i="9" s="1"/>
  <c r="Q79" i="9"/>
  <c r="Q51" i="9" s="1"/>
  <c r="Q84" i="9"/>
  <c r="Q56" i="9" s="1"/>
  <c r="Q82" i="9"/>
  <c r="Q54" i="9" s="1"/>
  <c r="Q74" i="9"/>
  <c r="Q46" i="9" s="1"/>
  <c r="Q69" i="9"/>
  <c r="Q41" i="9" s="1"/>
  <c r="Q68" i="9"/>
  <c r="Q40" i="9" s="1"/>
  <c r="Q71" i="9"/>
  <c r="Q43" i="9" s="1"/>
  <c r="Q48" i="9"/>
  <c r="Q73" i="9"/>
  <c r="Q45" i="9" s="1"/>
  <c r="Q72" i="9"/>
  <c r="Q44" i="9" s="1"/>
  <c r="Q66" i="9"/>
  <c r="Q38" i="9" s="1"/>
  <c r="Q70" i="9"/>
  <c r="Q42" i="9" s="1"/>
  <c r="Q65" i="9"/>
  <c r="Q67" i="9"/>
  <c r="Q39" i="9" s="1"/>
  <c r="R63" i="9"/>
  <c r="R35" i="9"/>
  <c r="P86" i="9"/>
  <c r="P37" i="9"/>
  <c r="P58" i="9" s="1"/>
  <c r="P96" i="9" s="1"/>
  <c r="Q86" i="9" l="1"/>
  <c r="Q37" i="9"/>
  <c r="Q58" i="9" s="1"/>
  <c r="Q96" i="9" s="1"/>
  <c r="S63" i="9"/>
  <c r="S35" i="9"/>
  <c r="R85" i="9"/>
  <c r="R57" i="9" s="1"/>
  <c r="R79" i="9"/>
  <c r="R51" i="9" s="1"/>
  <c r="R84" i="9"/>
  <c r="R56" i="9" s="1"/>
  <c r="R78" i="9"/>
  <c r="R50" i="9" s="1"/>
  <c r="R81" i="9"/>
  <c r="R53" i="9" s="1"/>
  <c r="R83" i="9"/>
  <c r="R55" i="9" s="1"/>
  <c r="R80" i="9"/>
  <c r="R52" i="9" s="1"/>
  <c r="R82" i="9"/>
  <c r="R54" i="9" s="1"/>
  <c r="R74" i="9"/>
  <c r="R46" i="9" s="1"/>
  <c r="R69" i="9"/>
  <c r="R41" i="9" s="1"/>
  <c r="R48" i="9"/>
  <c r="R68" i="9"/>
  <c r="R40" i="9" s="1"/>
  <c r="R71" i="9"/>
  <c r="R43" i="9" s="1"/>
  <c r="R66" i="9"/>
  <c r="R38" i="9" s="1"/>
  <c r="R65" i="9"/>
  <c r="R70" i="9"/>
  <c r="R42" i="9" s="1"/>
  <c r="R67" i="9"/>
  <c r="R39" i="9" s="1"/>
  <c r="R73" i="9"/>
  <c r="R45" i="9" s="1"/>
  <c r="R72" i="9"/>
  <c r="R44" i="9" s="1"/>
  <c r="R86" i="9" l="1"/>
  <c r="R37" i="9"/>
  <c r="R58" i="9" s="1"/>
  <c r="R96" i="9" s="1"/>
  <c r="S81" i="9"/>
  <c r="S53" i="9" s="1"/>
  <c r="S79" i="9"/>
  <c r="S51" i="9" s="1"/>
  <c r="S78" i="9"/>
  <c r="S50" i="9" s="1"/>
  <c r="S80" i="9"/>
  <c r="S52" i="9" s="1"/>
  <c r="S82" i="9"/>
  <c r="S54" i="9" s="1"/>
  <c r="S85" i="9"/>
  <c r="S57" i="9" s="1"/>
  <c r="S83" i="9"/>
  <c r="S55" i="9" s="1"/>
  <c r="S84" i="9"/>
  <c r="S56" i="9" s="1"/>
  <c r="S74" i="9"/>
  <c r="S46" i="9" s="1"/>
  <c r="S69" i="9"/>
  <c r="S41" i="9" s="1"/>
  <c r="S71" i="9"/>
  <c r="S43" i="9" s="1"/>
  <c r="S68" i="9"/>
  <c r="S40" i="9" s="1"/>
  <c r="S48" i="9"/>
  <c r="S73" i="9"/>
  <c r="S45" i="9" s="1"/>
  <c r="S70" i="9"/>
  <c r="S42" i="9" s="1"/>
  <c r="S67" i="9"/>
  <c r="S39" i="9" s="1"/>
  <c r="S66" i="9"/>
  <c r="S38" i="9" s="1"/>
  <c r="S72" i="9"/>
  <c r="S44" i="9" s="1"/>
  <c r="S65" i="9"/>
  <c r="T63" i="9"/>
  <c r="T35" i="9"/>
  <c r="T81" i="9" l="1"/>
  <c r="T53" i="9" s="1"/>
  <c r="T80" i="9"/>
  <c r="T52" i="9" s="1"/>
  <c r="T83" i="9"/>
  <c r="T55" i="9" s="1"/>
  <c r="T78" i="9"/>
  <c r="T50" i="9" s="1"/>
  <c r="T84" i="9"/>
  <c r="T56" i="9" s="1"/>
  <c r="T79" i="9"/>
  <c r="T51" i="9" s="1"/>
  <c r="T85" i="9"/>
  <c r="T57" i="9" s="1"/>
  <c r="T82" i="9"/>
  <c r="T54" i="9" s="1"/>
  <c r="T74" i="9"/>
  <c r="T46" i="9" s="1"/>
  <c r="T69" i="9"/>
  <c r="T41" i="9" s="1"/>
  <c r="T68" i="9"/>
  <c r="T40" i="9" s="1"/>
  <c r="T71" i="9"/>
  <c r="T43" i="9" s="1"/>
  <c r="T48" i="9"/>
  <c r="T66" i="9"/>
  <c r="T38" i="9" s="1"/>
  <c r="T70" i="9"/>
  <c r="T42" i="9" s="1"/>
  <c r="T67" i="9"/>
  <c r="T39" i="9" s="1"/>
  <c r="T73" i="9"/>
  <c r="T45" i="9" s="1"/>
  <c r="T72" i="9"/>
  <c r="T44" i="9" s="1"/>
  <c r="T65" i="9"/>
  <c r="S86" i="9"/>
  <c r="S37" i="9"/>
  <c r="S58" i="9" s="1"/>
  <c r="S96" i="9" s="1"/>
  <c r="T86" i="9" l="1"/>
  <c r="T37" i="9"/>
  <c r="T58" i="9" s="1"/>
  <c r="T96" i="9" s="1"/>
  <c r="U35" i="9"/>
  <c r="U63" i="9"/>
  <c r="W63" i="9" l="1"/>
  <c r="W35" i="9"/>
  <c r="U85" i="9"/>
  <c r="U80" i="9"/>
  <c r="U79" i="9"/>
  <c r="U78" i="9"/>
  <c r="U81" i="9"/>
  <c r="U84" i="9"/>
  <c r="U83" i="9"/>
  <c r="U82" i="9"/>
  <c r="U74" i="9"/>
  <c r="U69" i="9"/>
  <c r="U68" i="9"/>
  <c r="U71" i="9"/>
  <c r="U72" i="9"/>
  <c r="U73" i="9"/>
  <c r="U65" i="9"/>
  <c r="W65" i="9" s="1"/>
  <c r="U67" i="9"/>
  <c r="U66" i="9"/>
  <c r="U70" i="9"/>
  <c r="U44" i="9" l="1"/>
  <c r="W44" i="9" s="1"/>
  <c r="W72" i="9"/>
  <c r="U39" i="9"/>
  <c r="W39" i="9" s="1"/>
  <c r="W67" i="9"/>
  <c r="U41" i="9"/>
  <c r="W41" i="9" s="1"/>
  <c r="W69" i="9"/>
  <c r="U52" i="9"/>
  <c r="W52" i="9" s="1"/>
  <c r="W80" i="9"/>
  <c r="U48" i="9"/>
  <c r="W48" i="9" s="1"/>
  <c r="W76" i="9"/>
  <c r="U46" i="9"/>
  <c r="W46" i="9" s="1"/>
  <c r="W74" i="9"/>
  <c r="U53" i="9"/>
  <c r="W53" i="9" s="1"/>
  <c r="W81" i="9"/>
  <c r="U57" i="9"/>
  <c r="W57" i="9" s="1"/>
  <c r="W85" i="9"/>
  <c r="U38" i="9"/>
  <c r="W38" i="9" s="1"/>
  <c r="W66" i="9"/>
  <c r="U40" i="9"/>
  <c r="W40" i="9" s="1"/>
  <c r="W68" i="9"/>
  <c r="U55" i="9"/>
  <c r="W55" i="9" s="1"/>
  <c r="W83" i="9"/>
  <c r="U43" i="9"/>
  <c r="W43" i="9" s="1"/>
  <c r="W71" i="9"/>
  <c r="U56" i="9"/>
  <c r="W56" i="9" s="1"/>
  <c r="W84" i="9"/>
  <c r="U42" i="9"/>
  <c r="W42" i="9" s="1"/>
  <c r="W70" i="9"/>
  <c r="U45" i="9"/>
  <c r="W45" i="9" s="1"/>
  <c r="W73" i="9"/>
  <c r="U54" i="9"/>
  <c r="W54" i="9" s="1"/>
  <c r="W82" i="9"/>
  <c r="U50" i="9"/>
  <c r="W50" i="9" s="1"/>
  <c r="W78" i="9"/>
  <c r="U51" i="9"/>
  <c r="W51" i="9" s="1"/>
  <c r="W79" i="9"/>
  <c r="U86" i="9"/>
  <c r="U37" i="9"/>
  <c r="U58" i="9" l="1"/>
  <c r="U96" i="9" s="1"/>
  <c r="W37" i="9"/>
</calcChain>
</file>

<file path=xl/sharedStrings.xml><?xml version="1.0" encoding="utf-8"?>
<sst xmlns="http://schemas.openxmlformats.org/spreadsheetml/2006/main" count="442" uniqueCount="166">
  <si>
    <t>Summary Portfolio Capacity by Resource Type and Year, Installed MW</t>
  </si>
  <si>
    <t>Resource</t>
  </si>
  <si>
    <t>Installed Capacity, MW</t>
  </si>
  <si>
    <t>Total</t>
  </si>
  <si>
    <t>Expansion Options</t>
  </si>
  <si>
    <t>Gas - CCCT</t>
  </si>
  <si>
    <t>Gas- Peaking</t>
  </si>
  <si>
    <t>DSM - Energy Efficiency</t>
  </si>
  <si>
    <t>DSM - Load Control</t>
  </si>
  <si>
    <t>Renewable - Wind</t>
  </si>
  <si>
    <t>Renewable - Utility Solar</t>
  </si>
  <si>
    <t>Front Office Transactions</t>
  </si>
  <si>
    <t>Existing Unit Changes</t>
  </si>
  <si>
    <t>Coal Early Retirement/Conversions</t>
  </si>
  <si>
    <t>Thermal Plant End-of-life Retirements</t>
  </si>
  <si>
    <t>Coal Plant Gas Conversion Additions</t>
  </si>
  <si>
    <t>Turbine Upgrades</t>
  </si>
  <si>
    <t>Capacity (MW)</t>
  </si>
  <si>
    <t>Resource Totals</t>
  </si>
  <si>
    <t>East</t>
  </si>
  <si>
    <t>West</t>
  </si>
  <si>
    <t>Annual Additions, Long Term Resources</t>
  </si>
  <si>
    <t>Annual Additions, Short Term Resources</t>
  </si>
  <si>
    <t>Total Annual Additions</t>
  </si>
  <si>
    <t>Existing Plant Retirements/Conversions</t>
  </si>
  <si>
    <t>Resource Totals 1/</t>
  </si>
  <si>
    <t>10-year</t>
  </si>
  <si>
    <t>20-year</t>
  </si>
  <si>
    <t>Coal Ret_WY - Gas RePower</t>
  </si>
  <si>
    <t>Expansion Resources</t>
  </si>
  <si>
    <t>Total Wind</t>
  </si>
  <si>
    <t>1/ Front office transaction amounts reflect one-year transaction periods, are not additive, and are reported as a 10/20-year annual average.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</si>
  <si>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</si>
  <si>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</si>
  <si>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</si>
  <si>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</si>
  <si>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</si>
  <si>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</si>
  <si>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</si>
  <si>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3  (Coal Early Retirement/Conversions)</t>
  </si>
  <si>
    <t>Gadsby 1-6</t>
  </si>
  <si>
    <t>CCCT - DJohns - J 1x1</t>
  </si>
  <si>
    <t>Total CCCT</t>
  </si>
  <si>
    <t>Source:</t>
  </si>
  <si>
    <t>RH1 - 2015IRP System Optimizer Report Package 03032015.xlsx</t>
  </si>
  <si>
    <t>Craig 1  (Coal Early Retirement/Conversions)</t>
  </si>
  <si>
    <t>Wind, GO</t>
  </si>
  <si>
    <t>Wind, WYAE</t>
  </si>
  <si>
    <t>JimBridger 1  (Coal Early Retirement/Conversions)</t>
  </si>
  <si>
    <t>JimBridger 2  (Coal Early Retirement/Conversions)</t>
  </si>
  <si>
    <t>Renewable - Geothermal</t>
  </si>
  <si>
    <t>Renewable - Biomass</t>
  </si>
  <si>
    <t>Storage - Pumped Hydro</t>
  </si>
  <si>
    <t>Storage - CAES</t>
  </si>
  <si>
    <t>Storage - Other</t>
  </si>
  <si>
    <t>Nuclear</t>
  </si>
  <si>
    <t>IGCC with CCS</t>
  </si>
  <si>
    <t/>
  </si>
  <si>
    <t>Study Name: I19-P45CNW-MMR  (09-22-19 1006 AM)</t>
  </si>
  <si>
    <t>Existing Plant Retirements and PPA Termination</t>
  </si>
  <si>
    <t>Craig 2  (Coal Early Retirement/Conversions)</t>
  </si>
  <si>
    <t>Huntington 1</t>
  </si>
  <si>
    <t>Huntington 2</t>
  </si>
  <si>
    <t>Colstrip 3  (Coal Early Retirement/Conversions)</t>
  </si>
  <si>
    <t>Colstrip 4  (Coal Early Retirement/Conversions)</t>
  </si>
  <si>
    <t>Naughton 1  (Coal Early Retirement/Conversions)</t>
  </si>
  <si>
    <t>Naughton 2  (Coal Early Retirement/Conversions)</t>
  </si>
  <si>
    <t>Retire - Hydro</t>
  </si>
  <si>
    <t>Retire - Wind</t>
  </si>
  <si>
    <t>Expire - Wind PPA</t>
  </si>
  <si>
    <t>Expire - Solar PPA</t>
  </si>
  <si>
    <t>Retire - Other</t>
  </si>
  <si>
    <t>SCCT Frame NTN</t>
  </si>
  <si>
    <t>SCCT Frame WYSW</t>
  </si>
  <si>
    <t>Total SCCT</t>
  </si>
  <si>
    <t>Wind, UT</t>
  </si>
  <si>
    <t>Wind+Storage, GO</t>
  </si>
  <si>
    <t>Utility Solar+Storage - PV - Utah-S</t>
  </si>
  <si>
    <t>Utility Solar+Storage - PV - Huntington</t>
  </si>
  <si>
    <t>Utility Solar+Storage - PV - Utah-N</t>
  </si>
  <si>
    <t>Total Solar</t>
  </si>
  <si>
    <t>Demand Response, ID-Irrigate</t>
  </si>
  <si>
    <t>Demand Response, UT-Cool/WH</t>
  </si>
  <si>
    <t>Demand Response, UT-3rd Party Contracts</t>
  </si>
  <si>
    <t>Demand Response, UT-Irrigate</t>
  </si>
  <si>
    <t>Demand Response, UT-Thermostat</t>
  </si>
  <si>
    <t>Demand Response, WY-Cool/WH</t>
  </si>
  <si>
    <t>Demand Response, WY-3rd Party Contracts</t>
  </si>
  <si>
    <t>Demand Response, WY-Irrigate</t>
  </si>
  <si>
    <t>Demand Response, WY-Thermostat</t>
  </si>
  <si>
    <t>Demand Response, UT-Ancillary Services</t>
  </si>
  <si>
    <t>Demand Response, WY-Ancillary Services</t>
  </si>
  <si>
    <t>Demand Response Total</t>
  </si>
  <si>
    <t>Energy Efficiency, ID</t>
  </si>
  <si>
    <t>Energy Efficiency, UT</t>
  </si>
  <si>
    <t>Energy Efficiency, WY</t>
  </si>
  <si>
    <t>Energy Efficiency Total</t>
  </si>
  <si>
    <t>Battery Storage - Utah-S</t>
  </si>
  <si>
    <t>Battery Storage - WYSW</t>
  </si>
  <si>
    <t>Battery Storage - Idaho</t>
  </si>
  <si>
    <t>FOT East - Summer</t>
  </si>
  <si>
    <t>JimBridger 3</t>
  </si>
  <si>
    <t>JimBridger 4</t>
  </si>
  <si>
    <t>Hermiston</t>
  </si>
  <si>
    <t>SCCT Frame WV</t>
  </si>
  <si>
    <t>Wind+Storage, YK</t>
  </si>
  <si>
    <t>Utility Solar+Storage - PV - Jbridger</t>
  </si>
  <si>
    <t>Utility Solar+Storage - PV - S-Oregon</t>
  </si>
  <si>
    <t>Utility Solar+Storage - PV - Yakima</t>
  </si>
  <si>
    <t>Demand Response, OR-Ancillary Services</t>
  </si>
  <si>
    <t>Demand Response, WA-Ancillary Services</t>
  </si>
  <si>
    <t>Demand Response, CA-Cool/WH</t>
  </si>
  <si>
    <t>Demand Response, CA-3rd Party Contracts</t>
  </si>
  <si>
    <t>Demand Response, CA-Irrigate</t>
  </si>
  <si>
    <t>Demand Response, CA-Thermostat</t>
  </si>
  <si>
    <t>Demand Response, OR-3rd Party Contracts</t>
  </si>
  <si>
    <t>Demand Response, OR-Irrigate</t>
  </si>
  <si>
    <t>Demand Response, WA-Cool/WH</t>
  </si>
  <si>
    <t>Demand Response, WA-3rd Party Contracts</t>
  </si>
  <si>
    <t>Demand Response, WA-Irrigate</t>
  </si>
  <si>
    <t>Demand Response, WA-Thermostat</t>
  </si>
  <si>
    <t>Demand Response  Total</t>
  </si>
  <si>
    <t>Energy Efficiency, CA</t>
  </si>
  <si>
    <t>Energy Efficiency, OR</t>
  </si>
  <si>
    <t>Energy Efficiency, WA</t>
  </si>
  <si>
    <t>Energy Efficiency  Total</t>
  </si>
  <si>
    <t>Battery Storage - S-Oregon</t>
  </si>
  <si>
    <t>Battery Storage - Willamette Valley</t>
  </si>
  <si>
    <t>Battery Storage - Portland NC</t>
  </si>
  <si>
    <t>Battery Storage - Walla Walla</t>
  </si>
  <si>
    <t>Battery Storage - Yakima</t>
  </si>
  <si>
    <t>FOT West - Summer</t>
  </si>
  <si>
    <t>FOT West - Winter</t>
  </si>
  <si>
    <t>Renewable - Wind+Storage</t>
  </si>
  <si>
    <t>Renewable - Utility Solar+Storage</t>
  </si>
  <si>
    <t>Expansion Transmission Portfolio Capacity by  Year, Installed MW</t>
  </si>
  <si>
    <t>East - Transmission</t>
  </si>
  <si>
    <t>Aeolus_Wyoming - to - Utah S, Expansion</t>
  </si>
  <si>
    <t>Goshen - to - Utah N, Expansion</t>
  </si>
  <si>
    <t>Utah South - to - Utah North - Recovered Transmission</t>
  </si>
  <si>
    <t>West - Transmission</t>
  </si>
  <si>
    <t>Portland N Coast - to - Willamete Valley, Expansion</t>
  </si>
  <si>
    <t>Southern Oregon/California - to - Willamete Valley, Expansion</t>
  </si>
  <si>
    <t>Walla Walla- to - Yakima, Expansion</t>
  </si>
  <si>
    <t>Willamette Valle - to - Southern Oregon/California, Expansion</t>
  </si>
  <si>
    <t>Yakima- to - Southern Oregon/California, Expansion</t>
  </si>
  <si>
    <t>Bridger - to - Bridger West, Recovered Transmission</t>
  </si>
  <si>
    <t>Wind, WallaW</t>
  </si>
  <si>
    <t>Wind, YK</t>
  </si>
  <si>
    <t>Source</t>
  </si>
  <si>
    <t>Study Name: I19-S06-MMR  (09-30-19 0128 PM)</t>
  </si>
  <si>
    <t>Utility Solar+Storage - PV - WYSW</t>
  </si>
  <si>
    <t>Demand Response, ID-Cool/WH</t>
  </si>
  <si>
    <t>Demand Response, ID-3rd Party Contracts</t>
  </si>
  <si>
    <t>FOT East - Winter</t>
  </si>
  <si>
    <t>Demand Response, OR-Cool/WH</t>
  </si>
  <si>
    <t>2019 IRP Preferred Portfolio</t>
  </si>
  <si>
    <t>Study includes Naughton 3 conversion at the beginning of 2020.</t>
  </si>
  <si>
    <t>Study includes Naughton 3 retirement at the end of 2019.</t>
  </si>
  <si>
    <t>Front Office Transactions - Summer</t>
  </si>
  <si>
    <t>Front Office Transactions - Winter</t>
  </si>
  <si>
    <t>FOT in resource total are 20-year averages.</t>
  </si>
  <si>
    <t>2019 IRP vs Fall 2018 Ten-Year Sensitivity Case S-06</t>
  </si>
  <si>
    <t>2019 IRP Preferred Portfolio less Sensitivity Case S-06</t>
  </si>
  <si>
    <t>Sensitivity Case S-06</t>
  </si>
  <si>
    <t>2019-2038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</si>
</sst>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_);_(* \(#,##0.0\);_(* &quot;-&quot;??_);_(@_)"/>
    <numFmt numFmtId="167" formatCode="[$-409]mmm\-yy;@"/>
    <numFmt numFmtId="168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</font>
    <font>
      <b/>
      <sz val="22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/>
  </cellStyleXfs>
  <cellXfs count="157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5" fillId="0" borderId="0" xfId="2" applyNumberFormat="1" applyFont="1" applyFill="1" applyBorder="1" applyAlignment="1">
      <alignment horizontal="center"/>
    </xf>
    <xf numFmtId="164" fontId="5" fillId="0" borderId="23" xfId="2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center"/>
    </xf>
    <xf numFmtId="0" fontId="3" fillId="0" borderId="26" xfId="0" applyFont="1" applyFill="1" applyBorder="1" applyAlignment="1"/>
    <xf numFmtId="165" fontId="9" fillId="0" borderId="0" xfId="0" applyNumberFormat="1" applyFont="1" applyFill="1" applyAlignment="1">
      <alignment horizontal="left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/>
    <xf numFmtId="1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Continuous" vertical="center"/>
    </xf>
    <xf numFmtId="0" fontId="7" fillId="0" borderId="51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Continuous" vertical="center"/>
    </xf>
    <xf numFmtId="0" fontId="9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9" fillId="0" borderId="4" xfId="0" applyNumberFormat="1" applyFont="1" applyFill="1" applyBorder="1"/>
    <xf numFmtId="164" fontId="7" fillId="0" borderId="4" xfId="1" applyNumberFormat="1" applyFont="1" applyFill="1" applyBorder="1"/>
    <xf numFmtId="164" fontId="9" fillId="0" borderId="4" xfId="1" applyNumberFormat="1" applyFont="1" applyFill="1" applyBorder="1"/>
    <xf numFmtId="164" fontId="7" fillId="0" borderId="4" xfId="0" applyNumberFormat="1" applyFont="1" applyFill="1" applyBorder="1"/>
    <xf numFmtId="0" fontId="9" fillId="0" borderId="28" xfId="0" applyFont="1" applyFill="1" applyBorder="1" applyAlignment="1">
      <alignment horizontal="right"/>
    </xf>
    <xf numFmtId="164" fontId="9" fillId="0" borderId="28" xfId="0" applyNumberFormat="1" applyFont="1" applyFill="1" applyBorder="1"/>
    <xf numFmtId="164" fontId="7" fillId="0" borderId="27" xfId="0" applyNumberFormat="1" applyFont="1" applyFill="1" applyBorder="1"/>
    <xf numFmtId="164" fontId="9" fillId="0" borderId="34" xfId="0" applyNumberFormat="1" applyFont="1" applyFill="1" applyBorder="1"/>
    <xf numFmtId="164" fontId="7" fillId="0" borderId="23" xfId="1" applyNumberFormat="1" applyFont="1" applyFill="1" applyBorder="1"/>
    <xf numFmtId="0" fontId="7" fillId="0" borderId="0" xfId="0" applyFont="1" applyFill="1"/>
    <xf numFmtId="164" fontId="9" fillId="0" borderId="27" xfId="0" applyNumberFormat="1" applyFont="1" applyFill="1" applyBorder="1"/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top" wrapText="1"/>
    </xf>
    <xf numFmtId="0" fontId="3" fillId="0" borderId="0" xfId="0" applyFont="1" applyFill="1"/>
    <xf numFmtId="1" fontId="3" fillId="0" borderId="0" xfId="0" applyNumberFormat="1" applyFont="1" applyFill="1"/>
    <xf numFmtId="0" fontId="6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 horizontal="centerContinuous" wrapText="1"/>
    </xf>
    <xf numFmtId="0" fontId="5" fillId="0" borderId="1" xfId="0" applyFont="1" applyFill="1" applyBorder="1" applyAlignment="1"/>
    <xf numFmtId="0" fontId="5" fillId="0" borderId="4" xfId="0" applyFont="1" applyFill="1" applyBorder="1" applyAlignment="1"/>
    <xf numFmtId="1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" vertical="top"/>
    </xf>
    <xf numFmtId="0" fontId="2" fillId="0" borderId="17" xfId="0" applyFont="1" applyFill="1" applyBorder="1" applyAlignment="1"/>
    <xf numFmtId="0" fontId="3" fillId="0" borderId="17" xfId="0" applyFont="1" applyFill="1" applyBorder="1" applyAlignment="1"/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2" fillId="0" borderId="6" xfId="0" applyFont="1" applyFill="1" applyBorder="1" applyAlignment="1">
      <alignment horizontal="center" vertical="top"/>
    </xf>
    <xf numFmtId="0" fontId="3" fillId="0" borderId="24" xfId="0" applyFont="1" applyFill="1" applyBorder="1" applyAlignment="1"/>
    <xf numFmtId="164" fontId="5" fillId="0" borderId="4" xfId="2" applyNumberFormat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16" xfId="0" applyFont="1" applyFill="1" applyBorder="1" applyAlignment="1"/>
    <xf numFmtId="0" fontId="3" fillId="0" borderId="7" xfId="0" applyFont="1" applyFill="1" applyBorder="1" applyAlignment="1"/>
    <xf numFmtId="0" fontId="3" fillId="0" borderId="30" xfId="0" applyFont="1" applyFill="1" applyBorder="1" applyAlignment="1"/>
    <xf numFmtId="0" fontId="2" fillId="0" borderId="8" xfId="0" applyFont="1" applyFill="1" applyBorder="1" applyAlignment="1"/>
    <xf numFmtId="164" fontId="5" fillId="0" borderId="9" xfId="2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66" fontId="5" fillId="0" borderId="2" xfId="2" applyNumberFormat="1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166" fontId="5" fillId="0" borderId="9" xfId="2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0" fontId="3" fillId="0" borderId="18" xfId="0" applyFont="1" applyFill="1" applyBorder="1" applyAlignment="1"/>
    <xf numFmtId="0" fontId="3" fillId="0" borderId="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68" fontId="5" fillId="0" borderId="2" xfId="2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top"/>
    </xf>
    <xf numFmtId="0" fontId="3" fillId="0" borderId="22" xfId="0" applyFont="1" applyFill="1" applyBorder="1" applyAlignment="1"/>
    <xf numFmtId="0" fontId="3" fillId="0" borderId="11" xfId="0" applyFont="1" applyFill="1" applyBorder="1" applyAlignment="1">
      <alignment horizontal="right"/>
    </xf>
    <xf numFmtId="164" fontId="5" fillId="0" borderId="13" xfId="2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5" fillId="0" borderId="14" xfId="2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2" fillId="0" borderId="25" xfId="0" applyFont="1" applyFill="1" applyBorder="1" applyAlignment="1"/>
    <xf numFmtId="164" fontId="2" fillId="0" borderId="25" xfId="2" applyNumberFormat="1" applyFont="1" applyFill="1" applyBorder="1" applyAlignment="1">
      <alignment horizontal="center"/>
    </xf>
    <xf numFmtId="0" fontId="2" fillId="0" borderId="22" xfId="0" applyFont="1" applyFill="1" applyBorder="1" applyAlignment="1"/>
    <xf numFmtId="0" fontId="2" fillId="0" borderId="4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2" fillId="0" borderId="1" xfId="0" applyFont="1" applyFill="1" applyBorder="1" applyAlignment="1"/>
    <xf numFmtId="1" fontId="2" fillId="0" borderId="2" xfId="0" applyNumberFormat="1" applyFont="1" applyFill="1" applyBorder="1" applyAlignment="1">
      <alignment horizontal="center"/>
    </xf>
    <xf numFmtId="0" fontId="2" fillId="0" borderId="20" xfId="0" applyFont="1" applyFill="1" applyBorder="1" applyAlignment="1"/>
    <xf numFmtId="0" fontId="2" fillId="0" borderId="21" xfId="0" applyFont="1" applyFill="1" applyBorder="1" applyAlignment="1"/>
    <xf numFmtId="0" fontId="3" fillId="0" borderId="3" xfId="0" applyFont="1" applyFill="1" applyBorder="1" applyAlignment="1"/>
    <xf numFmtId="164" fontId="3" fillId="0" borderId="2" xfId="2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0" fontId="3" fillId="0" borderId="29" xfId="0" applyFont="1" applyFill="1" applyBorder="1" applyAlignment="1"/>
    <xf numFmtId="0" fontId="3" fillId="0" borderId="31" xfId="0" applyFont="1" applyFill="1" applyBorder="1" applyAlignment="1"/>
    <xf numFmtId="0" fontId="3" fillId="0" borderId="32" xfId="0" applyFont="1" applyFill="1" applyBorder="1" applyAlignment="1"/>
    <xf numFmtId="0" fontId="3" fillId="0" borderId="4" xfId="0" applyFont="1" applyFill="1" applyBorder="1" applyAlignment="1"/>
    <xf numFmtId="0" fontId="3" fillId="0" borderId="33" xfId="0" applyFont="1" applyFill="1" applyBorder="1" applyAlignment="1"/>
    <xf numFmtId="164" fontId="3" fillId="0" borderId="33" xfId="2" applyNumberFormat="1" applyFont="1" applyFill="1" applyBorder="1" applyAlignment="1">
      <alignment horizontal="center"/>
    </xf>
    <xf numFmtId="0" fontId="2" fillId="0" borderId="33" xfId="0" applyFont="1" applyFill="1" applyBorder="1" applyAlignment="1"/>
    <xf numFmtId="164" fontId="2" fillId="0" borderId="33" xfId="2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Continuous"/>
    </xf>
    <xf numFmtId="0" fontId="2" fillId="0" borderId="34" xfId="0" applyFont="1" applyFill="1" applyBorder="1" applyAlignment="1">
      <alignment horizontal="centerContinuous"/>
    </xf>
    <xf numFmtId="0" fontId="2" fillId="0" borderId="34" xfId="0" applyFont="1" applyFill="1" applyBorder="1" applyAlignment="1"/>
    <xf numFmtId="0" fontId="3" fillId="0" borderId="35" xfId="0" applyFont="1" applyFill="1" applyBorder="1" applyAlignment="1"/>
    <xf numFmtId="0" fontId="3" fillId="0" borderId="36" xfId="0" applyFont="1" applyFill="1" applyBorder="1" applyAlignment="1"/>
    <xf numFmtId="0" fontId="2" fillId="0" borderId="4" xfId="0" applyFont="1" applyFill="1" applyBorder="1" applyAlignment="1"/>
    <xf numFmtId="164" fontId="2" fillId="0" borderId="4" xfId="2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/>
    <xf numFmtId="167" fontId="4" fillId="0" borderId="0" xfId="3" applyFont="1" applyFill="1"/>
    <xf numFmtId="0" fontId="9" fillId="0" borderId="19" xfId="0" applyFont="1" applyFill="1" applyBorder="1"/>
    <xf numFmtId="0" fontId="9" fillId="0" borderId="4" xfId="0" applyFont="1" applyFill="1" applyBorder="1"/>
    <xf numFmtId="0" fontId="9" fillId="0" borderId="33" xfId="0" applyFont="1" applyFill="1" applyBorder="1"/>
    <xf numFmtId="1" fontId="9" fillId="0" borderId="0" xfId="0" applyNumberFormat="1" applyFont="1" applyFill="1"/>
    <xf numFmtId="1" fontId="7" fillId="0" borderId="4" xfId="0" applyNumberFormat="1" applyFont="1" applyFill="1" applyBorder="1"/>
    <xf numFmtId="0" fontId="5" fillId="0" borderId="37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 horizontal="centerContinuous" wrapText="1"/>
    </xf>
    <xf numFmtId="0" fontId="5" fillId="0" borderId="37" xfId="0" applyFont="1" applyFill="1" applyBorder="1" applyAlignment="1"/>
    <xf numFmtId="1" fontId="5" fillId="0" borderId="37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Continuous"/>
    </xf>
    <xf numFmtId="0" fontId="2" fillId="0" borderId="38" xfId="0" applyFont="1" applyFill="1" applyBorder="1" applyAlignment="1"/>
    <xf numFmtId="0" fontId="3" fillId="0" borderId="38" xfId="0" applyFont="1" applyFill="1" applyBorder="1" applyAlignment="1"/>
    <xf numFmtId="164" fontId="5" fillId="0" borderId="37" xfId="2" applyNumberFormat="1" applyFont="1" applyFill="1" applyBorder="1" applyAlignment="1">
      <alignment horizontal="center"/>
    </xf>
    <xf numFmtId="0" fontId="3" fillId="0" borderId="39" xfId="0" applyFont="1" applyFill="1" applyBorder="1" applyAlignment="1"/>
    <xf numFmtId="0" fontId="3" fillId="0" borderId="34" xfId="0" applyFont="1" applyFill="1" applyBorder="1" applyAlignment="1"/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3" fillId="0" borderId="42" xfId="0" applyFont="1" applyFill="1" applyBorder="1" applyAlignment="1"/>
    <xf numFmtId="0" fontId="3" fillId="0" borderId="34" xfId="0" applyFont="1" applyFill="1" applyBorder="1" applyAlignment="1">
      <alignment horizontal="right"/>
    </xf>
    <xf numFmtId="0" fontId="2" fillId="0" borderId="40" xfId="0" applyFont="1" applyFill="1" applyBorder="1" applyAlignment="1"/>
    <xf numFmtId="0" fontId="2" fillId="0" borderId="41" xfId="0" applyFont="1" applyFill="1" applyBorder="1" applyAlignment="1"/>
    <xf numFmtId="0" fontId="3" fillId="0" borderId="43" xfId="0" applyFont="1" applyFill="1" applyBorder="1" applyAlignment="1"/>
    <xf numFmtId="164" fontId="3" fillId="0" borderId="43" xfId="2" applyNumberFormat="1" applyFont="1" applyFill="1" applyBorder="1" applyAlignment="1">
      <alignment horizontal="center"/>
    </xf>
    <xf numFmtId="0" fontId="2" fillId="0" borderId="43" xfId="0" applyFont="1" applyFill="1" applyBorder="1" applyAlignment="1"/>
    <xf numFmtId="164" fontId="2" fillId="0" borderId="43" xfId="2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Continuous"/>
    </xf>
    <xf numFmtId="0" fontId="2" fillId="0" borderId="44" xfId="0" applyFont="1" applyFill="1" applyBorder="1" applyAlignment="1">
      <alignment horizontal="centerContinuous"/>
    </xf>
    <xf numFmtId="0" fontId="2" fillId="0" borderId="44" xfId="0" applyFont="1" applyFill="1" applyBorder="1" applyAlignment="1"/>
    <xf numFmtId="0" fontId="3" fillId="0" borderId="45" xfId="0" applyFont="1" applyFill="1" applyBorder="1" applyAlignment="1"/>
    <xf numFmtId="0" fontId="2" fillId="0" borderId="46" xfId="0" applyFont="1" applyFill="1" applyBorder="1" applyAlignment="1"/>
    <xf numFmtId="0" fontId="2" fillId="0" borderId="47" xfId="0" applyFont="1" applyFill="1" applyBorder="1" applyAlignment="1"/>
    <xf numFmtId="0" fontId="3" fillId="0" borderId="49" xfId="0" applyFont="1" applyFill="1" applyBorder="1" applyAlignment="1"/>
    <xf numFmtId="0" fontId="9" fillId="0" borderId="43" xfId="0" applyFont="1" applyFill="1" applyBorder="1"/>
    <xf numFmtId="0" fontId="9" fillId="0" borderId="48" xfId="0" applyFont="1" applyFill="1" applyBorder="1"/>
    <xf numFmtId="0" fontId="12" fillId="0" borderId="0" xfId="0" applyFont="1" applyFill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8DB4E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129"/>
  <sheetViews>
    <sheetView showGridLines="0" tabSelected="1" zoomScaleNormal="100" workbookViewId="0">
      <selection sqref="A1:W1"/>
    </sheetView>
  </sheetViews>
  <sheetFormatPr defaultRowHeight="15" x14ac:dyDescent="0.25"/>
  <cols>
    <col min="1" max="1" width="60.7109375" style="23" customWidth="1"/>
    <col min="2" max="21" width="14.7109375" style="23" customWidth="1"/>
    <col min="22" max="22" width="2.140625" style="23" customWidth="1"/>
    <col min="23" max="23" width="20.7109375" style="23" customWidth="1"/>
    <col min="24" max="16384" width="9.140625" style="23"/>
  </cols>
  <sheetData>
    <row r="1" spans="1:23" ht="27" x14ac:dyDescent="0.35">
      <c r="A1" s="156" t="s">
        <v>162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27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7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2.5" x14ac:dyDescent="0.3">
      <c r="A4" s="25" t="s">
        <v>156</v>
      </c>
    </row>
    <row r="5" spans="1:23" ht="15" customHeight="1" x14ac:dyDescent="0.25">
      <c r="A5" s="9"/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W5" s="12" t="s">
        <v>18</v>
      </c>
    </row>
    <row r="6" spans="1:23" x14ac:dyDescent="0.25">
      <c r="A6" s="13" t="s">
        <v>1</v>
      </c>
      <c r="B6" s="14">
        <f>+'2019 IRP'!C4</f>
        <v>2019</v>
      </c>
      <c r="C6" s="14">
        <f>+'2019 IRP'!D4</f>
        <v>2020</v>
      </c>
      <c r="D6" s="14">
        <f>+'2019 IRP'!E4</f>
        <v>2021</v>
      </c>
      <c r="E6" s="14">
        <f>+'2019 IRP'!F4</f>
        <v>2022</v>
      </c>
      <c r="F6" s="14">
        <f>+'2019 IRP'!G4</f>
        <v>2023</v>
      </c>
      <c r="G6" s="14">
        <f>+'2019 IRP'!H4</f>
        <v>2024</v>
      </c>
      <c r="H6" s="14">
        <f>+'2019 IRP'!I4</f>
        <v>2025</v>
      </c>
      <c r="I6" s="14">
        <f>+'2019 IRP'!J4</f>
        <v>2026</v>
      </c>
      <c r="J6" s="14">
        <f>+'2019 IRP'!K4</f>
        <v>2027</v>
      </c>
      <c r="K6" s="14">
        <f>+'2019 IRP'!L4</f>
        <v>2028</v>
      </c>
      <c r="L6" s="14">
        <f>+'2019 IRP'!M4</f>
        <v>2029</v>
      </c>
      <c r="M6" s="14">
        <f>+'2019 IRP'!N4</f>
        <v>2030</v>
      </c>
      <c r="N6" s="14">
        <f>+'2019 IRP'!O4</f>
        <v>2031</v>
      </c>
      <c r="O6" s="14">
        <f>+'2019 IRP'!P4</f>
        <v>2032</v>
      </c>
      <c r="P6" s="14">
        <f>+'2019 IRP'!Q4</f>
        <v>2033</v>
      </c>
      <c r="Q6" s="14">
        <f>+'2019 IRP'!R4</f>
        <v>2034</v>
      </c>
      <c r="R6" s="14">
        <f>+'2019 IRP'!S4</f>
        <v>2035</v>
      </c>
      <c r="S6" s="14">
        <f>+'2019 IRP'!T4</f>
        <v>2036</v>
      </c>
      <c r="T6" s="14">
        <f>+'2019 IRP'!U4</f>
        <v>2037</v>
      </c>
      <c r="U6" s="14">
        <f>+'2019 IRP'!V4</f>
        <v>2038</v>
      </c>
      <c r="W6" s="15" t="s">
        <v>165</v>
      </c>
    </row>
    <row r="7" spans="1:23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W7" s="19"/>
    </row>
    <row r="8" spans="1:23" x14ac:dyDescent="0.25">
      <c r="A8" s="6" t="s">
        <v>5</v>
      </c>
      <c r="B8" s="26">
        <f>+'2019 IRP'!C127</f>
        <v>0</v>
      </c>
      <c r="C8" s="26">
        <f>+'2019 IRP'!D127</f>
        <v>0</v>
      </c>
      <c r="D8" s="26">
        <f>+'2019 IRP'!E127</f>
        <v>0</v>
      </c>
      <c r="E8" s="26">
        <f>+'2019 IRP'!F127</f>
        <v>0</v>
      </c>
      <c r="F8" s="26">
        <f>+'2019 IRP'!G127</f>
        <v>0</v>
      </c>
      <c r="G8" s="26">
        <f>+'2019 IRP'!H127</f>
        <v>0</v>
      </c>
      <c r="H8" s="26">
        <f>+'2019 IRP'!I127</f>
        <v>0</v>
      </c>
      <c r="I8" s="26">
        <f>+'2019 IRP'!J127</f>
        <v>0</v>
      </c>
      <c r="J8" s="26">
        <f>+'2019 IRP'!K127</f>
        <v>0</v>
      </c>
      <c r="K8" s="26">
        <f>+'2019 IRP'!L127</f>
        <v>0</v>
      </c>
      <c r="L8" s="26">
        <f>+'2019 IRP'!M127</f>
        <v>0</v>
      </c>
      <c r="M8" s="26">
        <f>+'2019 IRP'!N127</f>
        <v>0</v>
      </c>
      <c r="N8" s="26">
        <f>+'2019 IRP'!O127</f>
        <v>0</v>
      </c>
      <c r="O8" s="26">
        <f>+'2019 IRP'!P127</f>
        <v>0</v>
      </c>
      <c r="P8" s="26">
        <f>+'2019 IRP'!Q127</f>
        <v>0</v>
      </c>
      <c r="Q8" s="26">
        <f>+'2019 IRP'!R127</f>
        <v>0</v>
      </c>
      <c r="R8" s="26">
        <f>+'2019 IRP'!S127</f>
        <v>0</v>
      </c>
      <c r="S8" s="26">
        <f>+'2019 IRP'!T127</f>
        <v>0</v>
      </c>
      <c r="T8" s="26">
        <f>+'2019 IRP'!U127</f>
        <v>505.2</v>
      </c>
      <c r="U8" s="26">
        <f>+'2019 IRP'!V127</f>
        <v>0</v>
      </c>
      <c r="W8" s="27">
        <f t="shared" ref="W8:W17" si="0">SUM(B8:U8)</f>
        <v>505.2</v>
      </c>
    </row>
    <row r="9" spans="1:23" x14ac:dyDescent="0.25">
      <c r="A9" s="6" t="s">
        <v>6</v>
      </c>
      <c r="B9" s="26">
        <f>+'2019 IRP'!C128</f>
        <v>0</v>
      </c>
      <c r="C9" s="26">
        <f>+'2019 IRP'!D128</f>
        <v>0</v>
      </c>
      <c r="D9" s="26">
        <f>+'2019 IRP'!E128</f>
        <v>0</v>
      </c>
      <c r="E9" s="26">
        <f>+'2019 IRP'!F128</f>
        <v>0</v>
      </c>
      <c r="F9" s="26">
        <f>+'2019 IRP'!G128</f>
        <v>0</v>
      </c>
      <c r="G9" s="26">
        <f>+'2019 IRP'!H128</f>
        <v>0</v>
      </c>
      <c r="H9" s="26">
        <f>+'2019 IRP'!I128</f>
        <v>0</v>
      </c>
      <c r="I9" s="26">
        <f>+'2019 IRP'!J128</f>
        <v>184.9</v>
      </c>
      <c r="J9" s="26">
        <f>+'2019 IRP'!K128</f>
        <v>0</v>
      </c>
      <c r="K9" s="26">
        <f>+'2019 IRP'!L128</f>
        <v>0</v>
      </c>
      <c r="L9" s="26">
        <f>+'2019 IRP'!M128</f>
        <v>0</v>
      </c>
      <c r="M9" s="26">
        <f>+'2019 IRP'!N128</f>
        <v>369.8</v>
      </c>
      <c r="N9" s="26">
        <f>+'2019 IRP'!O128</f>
        <v>0</v>
      </c>
      <c r="O9" s="26">
        <f>+'2019 IRP'!P128</f>
        <v>0</v>
      </c>
      <c r="P9" s="26">
        <f>+'2019 IRP'!Q128</f>
        <v>0</v>
      </c>
      <c r="Q9" s="26">
        <f>+'2019 IRP'!R128</f>
        <v>0</v>
      </c>
      <c r="R9" s="26">
        <f>+'2019 IRP'!S128</f>
        <v>0</v>
      </c>
      <c r="S9" s="26">
        <f>+'2019 IRP'!T128</f>
        <v>0</v>
      </c>
      <c r="T9" s="26">
        <f>+'2019 IRP'!U128</f>
        <v>812.6</v>
      </c>
      <c r="U9" s="26">
        <f>+'2019 IRP'!V128</f>
        <v>0</v>
      </c>
      <c r="W9" s="27">
        <f t="shared" si="0"/>
        <v>1367.3000000000002</v>
      </c>
    </row>
    <row r="10" spans="1:23" x14ac:dyDescent="0.25">
      <c r="A10" s="6" t="s">
        <v>7</v>
      </c>
      <c r="B10" s="26">
        <f>+'2019 IRP'!C129</f>
        <v>126</v>
      </c>
      <c r="C10" s="26">
        <f>+'2019 IRP'!D129</f>
        <v>132.06</v>
      </c>
      <c r="D10" s="26">
        <f>+'2019 IRP'!E129</f>
        <v>132.69000000000003</v>
      </c>
      <c r="E10" s="26">
        <f>+'2019 IRP'!F129</f>
        <v>142.58000000000001</v>
      </c>
      <c r="F10" s="26">
        <f>+'2019 IRP'!G129</f>
        <v>146.74000000000004</v>
      </c>
      <c r="G10" s="26">
        <f>+'2019 IRP'!H129</f>
        <v>151.06</v>
      </c>
      <c r="H10" s="26">
        <f>+'2019 IRP'!I129</f>
        <v>147.19</v>
      </c>
      <c r="I10" s="26">
        <f>+'2019 IRP'!J129</f>
        <v>144.01000000000002</v>
      </c>
      <c r="J10" s="26">
        <f>+'2019 IRP'!K129</f>
        <v>143.26000000000002</v>
      </c>
      <c r="K10" s="26">
        <f>+'2019 IRP'!L129</f>
        <v>137.82</v>
      </c>
      <c r="L10" s="26">
        <f>+'2019 IRP'!M129</f>
        <v>126.4</v>
      </c>
      <c r="M10" s="26">
        <f>+'2019 IRP'!N129</f>
        <v>120.44</v>
      </c>
      <c r="N10" s="26">
        <f>+'2019 IRP'!O129</f>
        <v>113.54</v>
      </c>
      <c r="O10" s="26">
        <f>+'2019 IRP'!P129</f>
        <v>110.14000000000001</v>
      </c>
      <c r="P10" s="26">
        <f>+'2019 IRP'!Q129</f>
        <v>99.42</v>
      </c>
      <c r="Q10" s="26">
        <f>+'2019 IRP'!R129</f>
        <v>81.789999999999992</v>
      </c>
      <c r="R10" s="26">
        <f>+'2019 IRP'!S129</f>
        <v>77.370000000000019</v>
      </c>
      <c r="S10" s="26">
        <f>+'2019 IRP'!T129</f>
        <v>65.28</v>
      </c>
      <c r="T10" s="26">
        <f>+'2019 IRP'!U129</f>
        <v>58.099999999999994</v>
      </c>
      <c r="U10" s="26">
        <f>+'2019 IRP'!V129</f>
        <v>59.230000000000011</v>
      </c>
      <c r="W10" s="27">
        <f t="shared" si="0"/>
        <v>2315.1200000000003</v>
      </c>
    </row>
    <row r="11" spans="1:23" x14ac:dyDescent="0.25">
      <c r="A11" s="6" t="s">
        <v>8</v>
      </c>
      <c r="B11" s="26">
        <f>+'2019 IRP'!C130</f>
        <v>4.0599999999999996</v>
      </c>
      <c r="C11" s="26">
        <f>+'2019 IRP'!D130</f>
        <v>0</v>
      </c>
      <c r="D11" s="26">
        <f>+'2019 IRP'!E130</f>
        <v>7.0039999999999996</v>
      </c>
      <c r="E11" s="26">
        <f>+'2019 IRP'!F130</f>
        <v>0</v>
      </c>
      <c r="F11" s="26">
        <f>+'2019 IRP'!G130</f>
        <v>18.11</v>
      </c>
      <c r="G11" s="26">
        <f>+'2019 IRP'!H130</f>
        <v>0</v>
      </c>
      <c r="H11" s="26">
        <f>+'2019 IRP'!I130</f>
        <v>8.2110000000000003</v>
      </c>
      <c r="I11" s="26">
        <f>+'2019 IRP'!J130</f>
        <v>7.1660000000000004</v>
      </c>
      <c r="J11" s="26">
        <f>+'2019 IRP'!K130</f>
        <v>0</v>
      </c>
      <c r="K11" s="26">
        <f>+'2019 IRP'!L130</f>
        <v>0</v>
      </c>
      <c r="L11" s="26">
        <f>+'2019 IRP'!M130</f>
        <v>132.71099999999998</v>
      </c>
      <c r="M11" s="26">
        <f>+'2019 IRP'!N130</f>
        <v>8.2140000000000004</v>
      </c>
      <c r="N11" s="26">
        <f>+'2019 IRP'!O130</f>
        <v>0</v>
      </c>
      <c r="O11" s="26">
        <f>+'2019 IRP'!P130</f>
        <v>11.995000000000001</v>
      </c>
      <c r="P11" s="26">
        <f>+'2019 IRP'!Q130</f>
        <v>0</v>
      </c>
      <c r="Q11" s="26">
        <f>+'2019 IRP'!R130</f>
        <v>0</v>
      </c>
      <c r="R11" s="26">
        <f>+'2019 IRP'!S130</f>
        <v>15.343</v>
      </c>
      <c r="S11" s="26">
        <f>+'2019 IRP'!T130</f>
        <v>3.6539999999999999</v>
      </c>
      <c r="T11" s="26">
        <f>+'2019 IRP'!U130</f>
        <v>59.272000000000006</v>
      </c>
      <c r="U11" s="26">
        <f>+'2019 IRP'!V130</f>
        <v>168.649</v>
      </c>
      <c r="W11" s="27">
        <f t="shared" si="0"/>
        <v>444.38900000000001</v>
      </c>
    </row>
    <row r="12" spans="1:23" x14ac:dyDescent="0.25">
      <c r="A12" s="6" t="s">
        <v>9</v>
      </c>
      <c r="B12" s="26">
        <f>+'2019 IRP'!C131</f>
        <v>0</v>
      </c>
      <c r="C12" s="26">
        <f>+'2019 IRP'!D131</f>
        <v>0</v>
      </c>
      <c r="D12" s="26">
        <f>+'2019 IRP'!E131</f>
        <v>0</v>
      </c>
      <c r="E12" s="26">
        <f>+'2019 IRP'!F131</f>
        <v>0</v>
      </c>
      <c r="F12" s="26">
        <f>+'2019 IRP'!G131</f>
        <v>69.2</v>
      </c>
      <c r="G12" s="26">
        <f>+'2019 IRP'!H131</f>
        <v>1920</v>
      </c>
      <c r="H12" s="26">
        <f>+'2019 IRP'!I131</f>
        <v>0</v>
      </c>
      <c r="I12" s="26">
        <f>+'2019 IRP'!J131</f>
        <v>0</v>
      </c>
      <c r="J12" s="26">
        <f>+'2019 IRP'!K131</f>
        <v>0</v>
      </c>
      <c r="K12" s="26">
        <f>+'2019 IRP'!L131</f>
        <v>0</v>
      </c>
      <c r="L12" s="26">
        <f>+'2019 IRP'!M131</f>
        <v>0</v>
      </c>
      <c r="M12" s="26">
        <f>+'2019 IRP'!N131</f>
        <v>1039.5999999999999</v>
      </c>
      <c r="N12" s="26">
        <f>+'2019 IRP'!O131</f>
        <v>0</v>
      </c>
      <c r="O12" s="26">
        <f>+'2019 IRP'!P131</f>
        <v>0</v>
      </c>
      <c r="P12" s="26">
        <f>+'2019 IRP'!Q131</f>
        <v>0</v>
      </c>
      <c r="Q12" s="26">
        <f>+'2019 IRP'!R131</f>
        <v>0</v>
      </c>
      <c r="R12" s="26">
        <f>+'2019 IRP'!S131</f>
        <v>0</v>
      </c>
      <c r="S12" s="26">
        <f>+'2019 IRP'!T131</f>
        <v>0</v>
      </c>
      <c r="T12" s="26">
        <f>+'2019 IRP'!U131</f>
        <v>0</v>
      </c>
      <c r="U12" s="26">
        <f>+'2019 IRP'!V131</f>
        <v>0</v>
      </c>
      <c r="W12" s="27">
        <f t="shared" si="0"/>
        <v>3028.8</v>
      </c>
    </row>
    <row r="13" spans="1:23" x14ac:dyDescent="0.25">
      <c r="A13" s="6" t="s">
        <v>133</v>
      </c>
      <c r="B13" s="26">
        <f>+'2019 IRP'!C132</f>
        <v>0</v>
      </c>
      <c r="C13" s="26">
        <f>+'2019 IRP'!D132</f>
        <v>0</v>
      </c>
      <c r="D13" s="26">
        <f>+'2019 IRP'!E132</f>
        <v>0</v>
      </c>
      <c r="E13" s="26">
        <f>+'2019 IRP'!F132</f>
        <v>0</v>
      </c>
      <c r="F13" s="26">
        <f>+'2019 IRP'!G132</f>
        <v>0</v>
      </c>
      <c r="G13" s="26">
        <f>+'2019 IRP'!H132</f>
        <v>0</v>
      </c>
      <c r="H13" s="26">
        <f>+'2019 IRP'!I132</f>
        <v>0</v>
      </c>
      <c r="I13" s="26">
        <f>+'2019 IRP'!J132</f>
        <v>0</v>
      </c>
      <c r="J13" s="26">
        <f>+'2019 IRP'!K132</f>
        <v>0</v>
      </c>
      <c r="K13" s="26">
        <f>+'2019 IRP'!L132</f>
        <v>0</v>
      </c>
      <c r="L13" s="26">
        <f>+'2019 IRP'!M132</f>
        <v>9.8000000000000007</v>
      </c>
      <c r="M13" s="26">
        <f>+'2019 IRP'!N132</f>
        <v>0</v>
      </c>
      <c r="N13" s="26">
        <f>+'2019 IRP'!O132</f>
        <v>0</v>
      </c>
      <c r="O13" s="26">
        <f>+'2019 IRP'!P132</f>
        <v>60.4</v>
      </c>
      <c r="P13" s="26">
        <f>+'2019 IRP'!Q132</f>
        <v>0</v>
      </c>
      <c r="Q13" s="26">
        <f>+'2019 IRP'!R132</f>
        <v>0</v>
      </c>
      <c r="R13" s="26">
        <f>+'2019 IRP'!S132</f>
        <v>0</v>
      </c>
      <c r="S13" s="26">
        <f>+'2019 IRP'!T132</f>
        <v>0</v>
      </c>
      <c r="T13" s="26">
        <f>+'2019 IRP'!U132</f>
        <v>10.6</v>
      </c>
      <c r="U13" s="26">
        <f>+'2019 IRP'!V132</f>
        <v>0</v>
      </c>
      <c r="W13" s="27">
        <f t="shared" si="0"/>
        <v>80.8</v>
      </c>
    </row>
    <row r="14" spans="1:23" x14ac:dyDescent="0.25">
      <c r="A14" s="6" t="s">
        <v>10</v>
      </c>
      <c r="B14" s="26">
        <f>+'2019 IRP'!C134</f>
        <v>0</v>
      </c>
      <c r="C14" s="26">
        <f>+'2019 IRP'!D134</f>
        <v>0</v>
      </c>
      <c r="D14" s="26">
        <f>+'2019 IRP'!E134</f>
        <v>0</v>
      </c>
      <c r="E14" s="26">
        <f>+'2019 IRP'!F134</f>
        <v>0</v>
      </c>
      <c r="F14" s="26">
        <f>+'2019 IRP'!G134</f>
        <v>0</v>
      </c>
      <c r="G14" s="26">
        <f>+'2019 IRP'!H134</f>
        <v>0</v>
      </c>
      <c r="H14" s="26">
        <f>+'2019 IRP'!I134</f>
        <v>0</v>
      </c>
      <c r="I14" s="26">
        <f>+'2019 IRP'!J134</f>
        <v>0</v>
      </c>
      <c r="J14" s="26">
        <f>+'2019 IRP'!K134</f>
        <v>0</v>
      </c>
      <c r="K14" s="26">
        <f>+'2019 IRP'!L134</f>
        <v>0</v>
      </c>
      <c r="L14" s="26">
        <f>+'2019 IRP'!M134</f>
        <v>0</v>
      </c>
      <c r="M14" s="26">
        <f>+'2019 IRP'!N134</f>
        <v>0</v>
      </c>
      <c r="N14" s="26">
        <f>+'2019 IRP'!O134</f>
        <v>0</v>
      </c>
      <c r="O14" s="26">
        <f>+'2019 IRP'!P134</f>
        <v>0</v>
      </c>
      <c r="P14" s="26">
        <f>+'2019 IRP'!Q134</f>
        <v>0</v>
      </c>
      <c r="Q14" s="26">
        <f>+'2019 IRP'!R134</f>
        <v>0</v>
      </c>
      <c r="R14" s="26">
        <f>+'2019 IRP'!S134</f>
        <v>0</v>
      </c>
      <c r="S14" s="26">
        <f>+'2019 IRP'!T134</f>
        <v>0</v>
      </c>
      <c r="T14" s="26">
        <f>+'2019 IRP'!U134</f>
        <v>0</v>
      </c>
      <c r="U14" s="26">
        <f>+'2019 IRP'!V134</f>
        <v>0</v>
      </c>
      <c r="W14" s="28">
        <f t="shared" si="0"/>
        <v>0</v>
      </c>
    </row>
    <row r="15" spans="1:23" x14ac:dyDescent="0.25">
      <c r="A15" s="6" t="s">
        <v>134</v>
      </c>
      <c r="B15" s="26">
        <f>+'2019 IRP'!C135</f>
        <v>0</v>
      </c>
      <c r="C15" s="26">
        <f>+'2019 IRP'!D135</f>
        <v>0</v>
      </c>
      <c r="D15" s="26">
        <f>+'2019 IRP'!E135</f>
        <v>159.19999999999999</v>
      </c>
      <c r="E15" s="26">
        <f>+'2019 IRP'!F135</f>
        <v>63.8</v>
      </c>
      <c r="F15" s="26">
        <f>+'2019 IRP'!G135</f>
        <v>3.4</v>
      </c>
      <c r="G15" s="26">
        <f>+'2019 IRP'!H135</f>
        <v>2153.6</v>
      </c>
      <c r="H15" s="26">
        <f>+'2019 IRP'!I135</f>
        <v>0</v>
      </c>
      <c r="I15" s="26">
        <f>+'2019 IRP'!J135</f>
        <v>0</v>
      </c>
      <c r="J15" s="26">
        <f>+'2019 IRP'!K135</f>
        <v>0</v>
      </c>
      <c r="K15" s="26">
        <f>+'2019 IRP'!L135</f>
        <v>0</v>
      </c>
      <c r="L15" s="26">
        <f>+'2019 IRP'!M135</f>
        <v>359.4</v>
      </c>
      <c r="M15" s="26">
        <f>+'2019 IRP'!N135</f>
        <v>500</v>
      </c>
      <c r="N15" s="26">
        <f>+'2019 IRP'!O135</f>
        <v>0</v>
      </c>
      <c r="O15" s="26">
        <f>+'2019 IRP'!P135</f>
        <v>0</v>
      </c>
      <c r="P15" s="26">
        <f>+'2019 IRP'!Q135</f>
        <v>475</v>
      </c>
      <c r="Q15" s="26">
        <f>+'2019 IRP'!R135</f>
        <v>0</v>
      </c>
      <c r="R15" s="26">
        <f>+'2019 IRP'!S135</f>
        <v>0</v>
      </c>
      <c r="S15" s="26">
        <f>+'2019 IRP'!T135</f>
        <v>419.4</v>
      </c>
      <c r="T15" s="26">
        <f>+'2019 IRP'!U135</f>
        <v>909</v>
      </c>
      <c r="U15" s="26">
        <f>+'2019 IRP'!V135</f>
        <v>701.8</v>
      </c>
      <c r="W15" s="29">
        <f t="shared" si="0"/>
        <v>5744.6</v>
      </c>
    </row>
    <row r="16" spans="1:23" x14ac:dyDescent="0.25">
      <c r="A16" s="30" t="s">
        <v>51</v>
      </c>
      <c r="B16" s="31">
        <f>+'2019 IRP'!C136</f>
        <v>0</v>
      </c>
      <c r="C16" s="31">
        <f>+'2019 IRP'!D136</f>
        <v>0</v>
      </c>
      <c r="D16" s="31">
        <f>+'2019 IRP'!E136</f>
        <v>0</v>
      </c>
      <c r="E16" s="31">
        <f>+'2019 IRP'!F136</f>
        <v>0</v>
      </c>
      <c r="F16" s="31">
        <f>+'2019 IRP'!G136</f>
        <v>0</v>
      </c>
      <c r="G16" s="31">
        <f>+'2019 IRP'!H136</f>
        <v>0</v>
      </c>
      <c r="H16" s="31">
        <f>+'2019 IRP'!I136</f>
        <v>0</v>
      </c>
      <c r="I16" s="31">
        <f>+'2019 IRP'!J136</f>
        <v>0</v>
      </c>
      <c r="J16" s="31">
        <f>+'2019 IRP'!K136</f>
        <v>0</v>
      </c>
      <c r="K16" s="31">
        <f>+'2019 IRP'!L136</f>
        <v>0</v>
      </c>
      <c r="L16" s="31">
        <f>+'2019 IRP'!M136</f>
        <v>0</v>
      </c>
      <c r="M16" s="31">
        <f>+'2019 IRP'!N136</f>
        <v>0</v>
      </c>
      <c r="N16" s="31">
        <f>+'2019 IRP'!O136</f>
        <v>0</v>
      </c>
      <c r="O16" s="31">
        <f>+'2019 IRP'!P136</f>
        <v>0</v>
      </c>
      <c r="P16" s="31">
        <f>+'2019 IRP'!Q136</f>
        <v>0</v>
      </c>
      <c r="Q16" s="31">
        <f>+'2019 IRP'!R136</f>
        <v>0</v>
      </c>
      <c r="R16" s="31">
        <f>+'2019 IRP'!S136</f>
        <v>0</v>
      </c>
      <c r="S16" s="31">
        <f>+'2019 IRP'!T136</f>
        <v>0</v>
      </c>
      <c r="T16" s="31">
        <f>+'2019 IRP'!U136</f>
        <v>0</v>
      </c>
      <c r="U16" s="31">
        <f>+'2019 IRP'!V136</f>
        <v>0</v>
      </c>
      <c r="W16" s="32">
        <f t="shared" si="0"/>
        <v>0</v>
      </c>
    </row>
    <row r="17" spans="1:23" x14ac:dyDescent="0.25">
      <c r="A17" s="30" t="s">
        <v>54</v>
      </c>
      <c r="B17" s="33">
        <f>+'2019 IRP'!C139</f>
        <v>0</v>
      </c>
      <c r="C17" s="33">
        <f>+'2019 IRP'!D139</f>
        <v>0</v>
      </c>
      <c r="D17" s="33">
        <f>+'2019 IRP'!E139</f>
        <v>0</v>
      </c>
      <c r="E17" s="33">
        <f>+'2019 IRP'!F139</f>
        <v>0</v>
      </c>
      <c r="F17" s="33">
        <f>+'2019 IRP'!G139</f>
        <v>0</v>
      </c>
      <c r="G17" s="33">
        <f>+'2019 IRP'!H139</f>
        <v>0</v>
      </c>
      <c r="H17" s="33">
        <f>+'2019 IRP'!I139</f>
        <v>0</v>
      </c>
      <c r="I17" s="33">
        <f>+'2019 IRP'!J139</f>
        <v>0</v>
      </c>
      <c r="J17" s="33">
        <f>+'2019 IRP'!K139</f>
        <v>0</v>
      </c>
      <c r="K17" s="33">
        <f>+'2019 IRP'!L139</f>
        <v>180</v>
      </c>
      <c r="L17" s="33">
        <f>+'2019 IRP'!M139</f>
        <v>435</v>
      </c>
      <c r="M17" s="33">
        <f>+'2019 IRP'!N139</f>
        <v>0</v>
      </c>
      <c r="N17" s="33">
        <f>+'2019 IRP'!O139</f>
        <v>30</v>
      </c>
      <c r="O17" s="33">
        <f>+'2019 IRP'!P139</f>
        <v>120</v>
      </c>
      <c r="P17" s="33">
        <f>+'2019 IRP'!Q139</f>
        <v>0</v>
      </c>
      <c r="Q17" s="33">
        <f>+'2019 IRP'!R139</f>
        <v>0</v>
      </c>
      <c r="R17" s="33">
        <f>+'2019 IRP'!S139</f>
        <v>0</v>
      </c>
      <c r="S17" s="33">
        <f>+'2019 IRP'!T139</f>
        <v>0</v>
      </c>
      <c r="T17" s="33">
        <f>+'2019 IRP'!U139</f>
        <v>0</v>
      </c>
      <c r="U17" s="33">
        <f>+'2019 IRP'!V139</f>
        <v>600</v>
      </c>
      <c r="W17" s="32">
        <f t="shared" si="0"/>
        <v>1365</v>
      </c>
    </row>
    <row r="18" spans="1:23" x14ac:dyDescent="0.25">
      <c r="A18" s="30" t="s">
        <v>159</v>
      </c>
      <c r="B18" s="31">
        <f>+'2019 IRP'!C190</f>
        <v>997.76199999999994</v>
      </c>
      <c r="C18" s="31">
        <f>+'2019 IRP'!D190</f>
        <v>719.45</v>
      </c>
      <c r="D18" s="31">
        <f>+'2019 IRP'!E190</f>
        <v>493</v>
      </c>
      <c r="E18" s="31">
        <f>+'2019 IRP'!F190</f>
        <v>502.68</v>
      </c>
      <c r="F18" s="31">
        <f>+'2019 IRP'!G190</f>
        <v>497.88</v>
      </c>
      <c r="G18" s="31">
        <f>+'2019 IRP'!H190</f>
        <v>130.94999999999999</v>
      </c>
      <c r="H18" s="31">
        <f>+'2019 IRP'!I190</f>
        <v>126.44500000000001</v>
      </c>
      <c r="I18" s="31">
        <f>+'2019 IRP'!J190</f>
        <v>191.24</v>
      </c>
      <c r="J18" s="31">
        <f>+'2019 IRP'!K190</f>
        <v>264</v>
      </c>
      <c r="K18" s="31">
        <f>+'2019 IRP'!L190</f>
        <v>1162.54</v>
      </c>
      <c r="L18" s="31">
        <f>+'2019 IRP'!M190</f>
        <v>1375</v>
      </c>
      <c r="M18" s="31">
        <f>+'2019 IRP'!N190</f>
        <v>1273.6300000000001</v>
      </c>
      <c r="N18" s="31">
        <f>+'2019 IRP'!O190</f>
        <v>1248.79</v>
      </c>
      <c r="O18" s="31">
        <f>+'2019 IRP'!P190</f>
        <v>1281.31</v>
      </c>
      <c r="P18" s="31">
        <f>+'2019 IRP'!Q190</f>
        <v>1372.69</v>
      </c>
      <c r="Q18" s="31">
        <f>+'2019 IRP'!R190</f>
        <v>1375</v>
      </c>
      <c r="R18" s="31">
        <f>+'2019 IRP'!S190</f>
        <v>1374.4749999999999</v>
      </c>
      <c r="S18" s="31">
        <f>+'2019 IRP'!T190</f>
        <v>1276.5999999999999</v>
      </c>
      <c r="T18" s="31">
        <f>+'2019 IRP'!U190</f>
        <v>1374.4749999999999</v>
      </c>
      <c r="U18" s="31">
        <f>+'2019 IRP'!V190</f>
        <v>1375</v>
      </c>
      <c r="W18" s="27">
        <f>AVERAGE(B18:U18)</f>
        <v>920.64585000000011</v>
      </c>
    </row>
    <row r="19" spans="1:23" x14ac:dyDescent="0.25">
      <c r="A19" s="30" t="s">
        <v>160</v>
      </c>
      <c r="B19" s="31">
        <f>+'2019 IRP'!C191</f>
        <v>151.44499999999999</v>
      </c>
      <c r="C19" s="31">
        <f>+'2019 IRP'!D191</f>
        <v>130.95999999999998</v>
      </c>
      <c r="D19" s="31">
        <f>+'2019 IRP'!E191</f>
        <v>268.48</v>
      </c>
      <c r="E19" s="31">
        <f>+'2019 IRP'!F191</f>
        <v>303.32</v>
      </c>
      <c r="F19" s="31">
        <f>+'2019 IRP'!G191</f>
        <v>314</v>
      </c>
      <c r="G19" s="31">
        <f>+'2019 IRP'!H191</f>
        <v>44.274999999999999</v>
      </c>
      <c r="H19" s="31">
        <f>+'2019 IRP'!I191</f>
        <v>50.8</v>
      </c>
      <c r="I19" s="31">
        <f>+'2019 IRP'!J191</f>
        <v>52.575000000000003</v>
      </c>
      <c r="J19" s="31">
        <f>+'2019 IRP'!K191</f>
        <v>99.65</v>
      </c>
      <c r="K19" s="31">
        <f>+'2019 IRP'!L191</f>
        <v>231.56</v>
      </c>
      <c r="L19" s="31">
        <f>+'2019 IRP'!M191</f>
        <v>222.2</v>
      </c>
      <c r="M19" s="31">
        <f>+'2019 IRP'!N191</f>
        <v>172.97000000000003</v>
      </c>
      <c r="N19" s="31">
        <f>+'2019 IRP'!O191</f>
        <v>191.99</v>
      </c>
      <c r="O19" s="31">
        <f>+'2019 IRP'!P191</f>
        <v>128.03</v>
      </c>
      <c r="P19" s="31">
        <f>+'2019 IRP'!Q191</f>
        <v>62.76</v>
      </c>
      <c r="Q19" s="31">
        <f>+'2019 IRP'!R191</f>
        <v>0</v>
      </c>
      <c r="R19" s="31">
        <f>+'2019 IRP'!S191</f>
        <v>35.4</v>
      </c>
      <c r="S19" s="31">
        <f>+'2019 IRP'!T191</f>
        <v>0</v>
      </c>
      <c r="T19" s="31">
        <f>+'2019 IRP'!U191</f>
        <v>0</v>
      </c>
      <c r="U19" s="31">
        <f>+'2019 IRP'!V191</f>
        <v>0</v>
      </c>
      <c r="W19" s="27">
        <f>AVERAGE(B19:U19)</f>
        <v>123.02075000000005</v>
      </c>
    </row>
    <row r="20" spans="1:23" x14ac:dyDescent="0.25">
      <c r="A20" s="16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W20" s="19"/>
    </row>
    <row r="21" spans="1:23" x14ac:dyDescent="0.25">
      <c r="A21" s="6" t="s">
        <v>13</v>
      </c>
      <c r="B21" s="26">
        <f>'2019 IRP'!C144</f>
        <v>0</v>
      </c>
      <c r="C21" s="26">
        <f>'2019 IRP'!D144</f>
        <v>-280</v>
      </c>
      <c r="D21" s="26">
        <f>'2019 IRP'!E144</f>
        <v>-387</v>
      </c>
      <c r="E21" s="26">
        <f>'2019 IRP'!F144</f>
        <v>0</v>
      </c>
      <c r="F21" s="26">
        <f>'2019 IRP'!G144</f>
        <v>0</v>
      </c>
      <c r="G21" s="26">
        <f>'2019 IRP'!H144</f>
        <v>-350.5</v>
      </c>
      <c r="H21" s="26">
        <f>'2019 IRP'!I144</f>
        <v>0</v>
      </c>
      <c r="I21" s="26">
        <f>'2019 IRP'!J144</f>
        <v>-439.3</v>
      </c>
      <c r="J21" s="26">
        <f>'2019 IRP'!K144</f>
        <v>-81.5</v>
      </c>
      <c r="K21" s="26">
        <f>'2019 IRP'!L144</f>
        <v>-148</v>
      </c>
      <c r="L21" s="26">
        <f>'2019 IRP'!M144</f>
        <v>-355.8</v>
      </c>
      <c r="M21" s="26">
        <f>'2019 IRP'!N144</f>
        <v>0</v>
      </c>
      <c r="N21" s="26">
        <f>'2019 IRP'!O144</f>
        <v>0</v>
      </c>
      <c r="O21" s="26">
        <f>'2019 IRP'!P144</f>
        <v>0</v>
      </c>
      <c r="P21" s="26">
        <f>'2019 IRP'!Q144</f>
        <v>0</v>
      </c>
      <c r="Q21" s="26">
        <f>'2019 IRP'!R144</f>
        <v>0</v>
      </c>
      <c r="R21" s="26">
        <f>'2019 IRP'!S144</f>
        <v>0</v>
      </c>
      <c r="S21" s="26">
        <f>'2019 IRP'!T144</f>
        <v>0</v>
      </c>
      <c r="T21" s="26">
        <f>'2019 IRP'!U144</f>
        <v>0</v>
      </c>
      <c r="U21" s="26">
        <f>'2019 IRP'!V144</f>
        <v>0</v>
      </c>
      <c r="W21" s="27">
        <f t="shared" ref="W21:W28" si="1">SUM(B21:U21)</f>
        <v>-2042.1</v>
      </c>
    </row>
    <row r="22" spans="1:23" x14ac:dyDescent="0.25">
      <c r="A22" s="6" t="s">
        <v>14</v>
      </c>
      <c r="B22" s="26">
        <f>'2019 IRP'!C145</f>
        <v>0</v>
      </c>
      <c r="C22" s="26">
        <f>'2019 IRP'!D145</f>
        <v>0</v>
      </c>
      <c r="D22" s="26">
        <f>'2019 IRP'!E145</f>
        <v>0</v>
      </c>
      <c r="E22" s="26">
        <f>'2019 IRP'!F145</f>
        <v>0</v>
      </c>
      <c r="F22" s="26">
        <f>'2019 IRP'!G145</f>
        <v>0</v>
      </c>
      <c r="G22" s="26">
        <f>'2019 IRP'!H145</f>
        <v>0</v>
      </c>
      <c r="H22" s="26">
        <f>'2019 IRP'!I145</f>
        <v>0</v>
      </c>
      <c r="I22" s="26">
        <f>'2019 IRP'!J145</f>
        <v>0</v>
      </c>
      <c r="J22" s="26">
        <f>'2019 IRP'!K145</f>
        <v>0</v>
      </c>
      <c r="K22" s="26">
        <f>'2019 IRP'!L145</f>
        <v>-755</v>
      </c>
      <c r="L22" s="26">
        <f>'2019 IRP'!M145</f>
        <v>0</v>
      </c>
      <c r="M22" s="26">
        <f>'2019 IRP'!N145</f>
        <v>0</v>
      </c>
      <c r="N22" s="26">
        <f>'2019 IRP'!O145</f>
        <v>-76.599999999999994</v>
      </c>
      <c r="O22" s="26">
        <f>'2019 IRP'!P145</f>
        <v>0</v>
      </c>
      <c r="P22" s="26">
        <f>'2019 IRP'!Q145</f>
        <v>-356.30000000000007</v>
      </c>
      <c r="Q22" s="26">
        <f>'2019 IRP'!R145</f>
        <v>0</v>
      </c>
      <c r="R22" s="26">
        <f>'2019 IRP'!S145</f>
        <v>0</v>
      </c>
      <c r="S22" s="26">
        <f>'2019 IRP'!T145</f>
        <v>0</v>
      </c>
      <c r="T22" s="26">
        <f>'2019 IRP'!U145</f>
        <v>-909</v>
      </c>
      <c r="U22" s="26">
        <f>'2019 IRP'!V145</f>
        <v>-702</v>
      </c>
      <c r="W22" s="27">
        <f t="shared" si="1"/>
        <v>-2798.9</v>
      </c>
    </row>
    <row r="23" spans="1:23" x14ac:dyDescent="0.25">
      <c r="A23" s="6" t="s">
        <v>67</v>
      </c>
      <c r="B23" s="26">
        <f>'2019 IRP'!C147</f>
        <v>0</v>
      </c>
      <c r="C23" s="26">
        <f>'2019 IRP'!D147</f>
        <v>-1.1000000000000001</v>
      </c>
      <c r="D23" s="26">
        <f>'2019 IRP'!E147</f>
        <v>-168.90000000000003</v>
      </c>
      <c r="E23" s="26">
        <f>'2019 IRP'!F147</f>
        <v>0</v>
      </c>
      <c r="F23" s="26">
        <f>'2019 IRP'!G147</f>
        <v>-0.7</v>
      </c>
      <c r="G23" s="26">
        <f>'2019 IRP'!H147</f>
        <v>-20.28</v>
      </c>
      <c r="H23" s="26">
        <f>'2019 IRP'!I147</f>
        <v>0</v>
      </c>
      <c r="I23" s="26">
        <f>'2019 IRP'!J147</f>
        <v>-1.4</v>
      </c>
      <c r="J23" s="26">
        <f>'2019 IRP'!K147</f>
        <v>0</v>
      </c>
      <c r="K23" s="26">
        <f>'2019 IRP'!L147</f>
        <v>-7.2</v>
      </c>
      <c r="L23" s="26">
        <f>'2019 IRP'!M147</f>
        <v>0</v>
      </c>
      <c r="M23" s="26">
        <f>'2019 IRP'!N147</f>
        <v>0</v>
      </c>
      <c r="N23" s="26">
        <f>'2019 IRP'!O147</f>
        <v>-6.4</v>
      </c>
      <c r="O23" s="26">
        <f>'2019 IRP'!P147</f>
        <v>0</v>
      </c>
      <c r="P23" s="26">
        <f>'2019 IRP'!Q147</f>
        <v>0</v>
      </c>
      <c r="Q23" s="26">
        <f>'2019 IRP'!R147</f>
        <v>-74.900000000000006</v>
      </c>
      <c r="R23" s="26">
        <f>'2019 IRP'!S147</f>
        <v>0</v>
      </c>
      <c r="S23" s="26">
        <f>'2019 IRP'!T147</f>
        <v>-1.2</v>
      </c>
      <c r="T23" s="26">
        <f>'2019 IRP'!U147</f>
        <v>0</v>
      </c>
      <c r="U23" s="26">
        <f>'2019 IRP'!V147</f>
        <v>0</v>
      </c>
      <c r="W23" s="27">
        <f t="shared" si="1"/>
        <v>-282.08</v>
      </c>
    </row>
    <row r="24" spans="1:23" x14ac:dyDescent="0.25">
      <c r="A24" s="6" t="s">
        <v>68</v>
      </c>
      <c r="B24" s="26">
        <f>'2019 IRP'!C148</f>
        <v>0</v>
      </c>
      <c r="C24" s="26">
        <f>'2019 IRP'!D148</f>
        <v>0</v>
      </c>
      <c r="D24" s="26">
        <f>'2019 IRP'!E148</f>
        <v>0</v>
      </c>
      <c r="E24" s="26">
        <f>'2019 IRP'!F148</f>
        <v>0</v>
      </c>
      <c r="F24" s="26">
        <f>'2019 IRP'!G148</f>
        <v>0</v>
      </c>
      <c r="G24" s="26">
        <f>'2019 IRP'!H148</f>
        <v>0</v>
      </c>
      <c r="H24" s="26">
        <f>'2019 IRP'!I148</f>
        <v>0</v>
      </c>
      <c r="I24" s="26">
        <f>'2019 IRP'!J148</f>
        <v>0</v>
      </c>
      <c r="J24" s="26">
        <f>'2019 IRP'!K148</f>
        <v>0</v>
      </c>
      <c r="K24" s="26">
        <f>'2019 IRP'!L148</f>
        <v>0</v>
      </c>
      <c r="L24" s="26">
        <f>'2019 IRP'!M148</f>
        <v>0</v>
      </c>
      <c r="M24" s="26">
        <f>'2019 IRP'!N148</f>
        <v>-40.200000000000003</v>
      </c>
      <c r="N24" s="26">
        <f>'2019 IRP'!O148</f>
        <v>0</v>
      </c>
      <c r="O24" s="26">
        <f>'2019 IRP'!P148</f>
        <v>0</v>
      </c>
      <c r="P24" s="26">
        <f>'2019 IRP'!Q148</f>
        <v>0</v>
      </c>
      <c r="Q24" s="26">
        <f>'2019 IRP'!R148</f>
        <v>0</v>
      </c>
      <c r="R24" s="26">
        <f>'2019 IRP'!S148</f>
        <v>0</v>
      </c>
      <c r="S24" s="26">
        <f>'2019 IRP'!T148</f>
        <v>0</v>
      </c>
      <c r="T24" s="26">
        <f>'2019 IRP'!U148</f>
        <v>0</v>
      </c>
      <c r="U24" s="26">
        <f>'2019 IRP'!V148</f>
        <v>0</v>
      </c>
      <c r="W24" s="27">
        <f t="shared" si="1"/>
        <v>-40.200000000000003</v>
      </c>
    </row>
    <row r="25" spans="1:23" x14ac:dyDescent="0.25">
      <c r="A25" s="6" t="s">
        <v>69</v>
      </c>
      <c r="B25" s="26">
        <f>'2019 IRP'!C149</f>
        <v>0</v>
      </c>
      <c r="C25" s="26">
        <f>'2019 IRP'!D149</f>
        <v>-26.55</v>
      </c>
      <c r="D25" s="26">
        <f>'2019 IRP'!E149</f>
        <v>-16.8</v>
      </c>
      <c r="E25" s="26">
        <f>'2019 IRP'!F149</f>
        <v>-224</v>
      </c>
      <c r="F25" s="26">
        <f>'2019 IRP'!G149</f>
        <v>-0.2</v>
      </c>
      <c r="G25" s="26">
        <f>'2019 IRP'!H149</f>
        <v>-41</v>
      </c>
      <c r="H25" s="26">
        <f>'2019 IRP'!I149</f>
        <v>0</v>
      </c>
      <c r="I25" s="26">
        <f>'2019 IRP'!J149</f>
        <v>-64.5</v>
      </c>
      <c r="J25" s="26">
        <f>'2019 IRP'!K149</f>
        <v>-3</v>
      </c>
      <c r="K25" s="26">
        <f>'2019 IRP'!L149</f>
        <v>0</v>
      </c>
      <c r="L25" s="26">
        <f>'2019 IRP'!M149</f>
        <v>-93.4</v>
      </c>
      <c r="M25" s="26">
        <f>'2019 IRP'!N149</f>
        <v>-108.9</v>
      </c>
      <c r="N25" s="26">
        <f>'2019 IRP'!O149</f>
        <v>-200.2</v>
      </c>
      <c r="O25" s="26">
        <f>'2019 IRP'!P149</f>
        <v>-65</v>
      </c>
      <c r="P25" s="26">
        <f>'2019 IRP'!Q149</f>
        <v>-200.9</v>
      </c>
      <c r="Q25" s="26">
        <f>'2019 IRP'!R149</f>
        <v>-80</v>
      </c>
      <c r="R25" s="26">
        <f>'2019 IRP'!S149</f>
        <v>0</v>
      </c>
      <c r="S25" s="26">
        <f>'2019 IRP'!T149</f>
        <v>-70</v>
      </c>
      <c r="T25" s="26">
        <f>'2019 IRP'!U149</f>
        <v>-90</v>
      </c>
      <c r="U25" s="26">
        <f>'2019 IRP'!V149</f>
        <v>0</v>
      </c>
      <c r="W25" s="27">
        <f t="shared" si="1"/>
        <v>-1284.45</v>
      </c>
    </row>
    <row r="26" spans="1:23" x14ac:dyDescent="0.25">
      <c r="A26" s="6" t="s">
        <v>70</v>
      </c>
      <c r="B26" s="26">
        <f>'2019 IRP'!C150</f>
        <v>0</v>
      </c>
      <c r="C26" s="26">
        <f>'2019 IRP'!D150</f>
        <v>0</v>
      </c>
      <c r="D26" s="26">
        <f>'2019 IRP'!E150</f>
        <v>0</v>
      </c>
      <c r="E26" s="26">
        <f>'2019 IRP'!F150</f>
        <v>0</v>
      </c>
      <c r="F26" s="26">
        <f>'2019 IRP'!G150</f>
        <v>-0.5</v>
      </c>
      <c r="G26" s="26">
        <f>'2019 IRP'!H150</f>
        <v>-0.52</v>
      </c>
      <c r="H26" s="26">
        <f>'2019 IRP'!I150</f>
        <v>0</v>
      </c>
      <c r="I26" s="26">
        <f>'2019 IRP'!J150</f>
        <v>0</v>
      </c>
      <c r="J26" s="26">
        <f>'2019 IRP'!K150</f>
        <v>0</v>
      </c>
      <c r="K26" s="26">
        <f>'2019 IRP'!L150</f>
        <v>-2</v>
      </c>
      <c r="L26" s="26">
        <f>'2019 IRP'!M150</f>
        <v>0</v>
      </c>
      <c r="M26" s="26">
        <f>'2019 IRP'!N150</f>
        <v>0</v>
      </c>
      <c r="N26" s="26">
        <f>'2019 IRP'!O150</f>
        <v>-67</v>
      </c>
      <c r="O26" s="26">
        <f>'2019 IRP'!P150</f>
        <v>-48.9</v>
      </c>
      <c r="P26" s="26">
        <f>'2019 IRP'!Q150</f>
        <v>0</v>
      </c>
      <c r="Q26" s="26">
        <f>'2019 IRP'!R150</f>
        <v>0</v>
      </c>
      <c r="R26" s="26">
        <f>'2019 IRP'!S150</f>
        <v>-35.9</v>
      </c>
      <c r="S26" s="26">
        <f>'2019 IRP'!T150</f>
        <v>-209.10000000000002</v>
      </c>
      <c r="T26" s="26">
        <f>'2019 IRP'!U150</f>
        <v>-1024.2</v>
      </c>
      <c r="U26" s="26">
        <f>'2019 IRP'!V150</f>
        <v>-10.9</v>
      </c>
      <c r="W26" s="27">
        <f t="shared" si="1"/>
        <v>-1399.0200000000002</v>
      </c>
    </row>
    <row r="27" spans="1:23" x14ac:dyDescent="0.25">
      <c r="A27" s="6" t="s">
        <v>71</v>
      </c>
      <c r="B27" s="26">
        <f>'2019 IRP'!C151</f>
        <v>0</v>
      </c>
      <c r="C27" s="26">
        <f>'2019 IRP'!D151</f>
        <v>0</v>
      </c>
      <c r="D27" s="26">
        <f>'2019 IRP'!E151</f>
        <v>0</v>
      </c>
      <c r="E27" s="26">
        <f>'2019 IRP'!F151</f>
        <v>0</v>
      </c>
      <c r="F27" s="26">
        <f>'2019 IRP'!G151</f>
        <v>0</v>
      </c>
      <c r="G27" s="26">
        <f>'2019 IRP'!H151</f>
        <v>0</v>
      </c>
      <c r="H27" s="26">
        <f>'2019 IRP'!I151</f>
        <v>0</v>
      </c>
      <c r="I27" s="26">
        <f>'2019 IRP'!J151</f>
        <v>0</v>
      </c>
      <c r="J27" s="26">
        <f>'2019 IRP'!K151</f>
        <v>0</v>
      </c>
      <c r="K27" s="26">
        <f>'2019 IRP'!L151</f>
        <v>0</v>
      </c>
      <c r="L27" s="26">
        <f>'2019 IRP'!M151</f>
        <v>0</v>
      </c>
      <c r="M27" s="26">
        <f>'2019 IRP'!N151</f>
        <v>0</v>
      </c>
      <c r="N27" s="26">
        <f>'2019 IRP'!O151</f>
        <v>0</v>
      </c>
      <c r="O27" s="26">
        <f>'2019 IRP'!P151</f>
        <v>0</v>
      </c>
      <c r="P27" s="26">
        <f>'2019 IRP'!Q151</f>
        <v>0</v>
      </c>
      <c r="Q27" s="26">
        <f>'2019 IRP'!R151</f>
        <v>-0.90700000000000003</v>
      </c>
      <c r="R27" s="26">
        <f>'2019 IRP'!S151</f>
        <v>0</v>
      </c>
      <c r="S27" s="26">
        <f>'2019 IRP'!T151</f>
        <v>0</v>
      </c>
      <c r="T27" s="26">
        <f>'2019 IRP'!U151</f>
        <v>0</v>
      </c>
      <c r="U27" s="26">
        <f>'2019 IRP'!V151</f>
        <v>-32.1</v>
      </c>
      <c r="W27" s="27">
        <f t="shared" si="1"/>
        <v>-33.007000000000005</v>
      </c>
    </row>
    <row r="28" spans="1:23" x14ac:dyDescent="0.25">
      <c r="A28" s="6" t="s">
        <v>15</v>
      </c>
      <c r="B28" s="26">
        <f>'2019 IRP'!C152</f>
        <v>0</v>
      </c>
      <c r="C28" s="26">
        <f>'2019 IRP'!D152</f>
        <v>247</v>
      </c>
      <c r="D28" s="26">
        <f>'2019 IRP'!E152</f>
        <v>0</v>
      </c>
      <c r="E28" s="26">
        <f>'2019 IRP'!F152</f>
        <v>0</v>
      </c>
      <c r="F28" s="26">
        <f>'2019 IRP'!G152</f>
        <v>0</v>
      </c>
      <c r="G28" s="26">
        <f>'2019 IRP'!H152</f>
        <v>0</v>
      </c>
      <c r="H28" s="26">
        <f>'2019 IRP'!I152</f>
        <v>0</v>
      </c>
      <c r="I28" s="26">
        <f>'2019 IRP'!J152</f>
        <v>0</v>
      </c>
      <c r="J28" s="26">
        <f>'2019 IRP'!K152</f>
        <v>0</v>
      </c>
      <c r="K28" s="26">
        <f>'2019 IRP'!L152</f>
        <v>0</v>
      </c>
      <c r="L28" s="26">
        <f>'2019 IRP'!M152</f>
        <v>0</v>
      </c>
      <c r="M28" s="26">
        <f>'2019 IRP'!N152</f>
        <v>-247</v>
      </c>
      <c r="N28" s="26">
        <f>'2019 IRP'!O152</f>
        <v>0</v>
      </c>
      <c r="O28" s="26">
        <f>'2019 IRP'!P152</f>
        <v>0</v>
      </c>
      <c r="P28" s="26">
        <f>'2019 IRP'!Q152</f>
        <v>0</v>
      </c>
      <c r="Q28" s="26">
        <f>'2019 IRP'!R152</f>
        <v>0</v>
      </c>
      <c r="R28" s="26">
        <f>'2019 IRP'!S152</f>
        <v>0</v>
      </c>
      <c r="S28" s="26">
        <f>'2019 IRP'!T152</f>
        <v>0</v>
      </c>
      <c r="T28" s="26">
        <f>'2019 IRP'!U152</f>
        <v>0</v>
      </c>
      <c r="U28" s="26">
        <f>'2019 IRP'!V152</f>
        <v>0</v>
      </c>
      <c r="W28" s="27">
        <f t="shared" si="1"/>
        <v>0</v>
      </c>
    </row>
    <row r="29" spans="1:23" x14ac:dyDescent="0.25">
      <c r="A29" s="20" t="s">
        <v>3</v>
      </c>
      <c r="B29" s="29">
        <f t="shared" ref="B29:U29" si="2">SUM(B8:B28)</f>
        <v>1279.2669999999998</v>
      </c>
      <c r="C29" s="29">
        <f t="shared" si="2"/>
        <v>921.82</v>
      </c>
      <c r="D29" s="29">
        <f t="shared" si="2"/>
        <v>487.67399999999998</v>
      </c>
      <c r="E29" s="29">
        <f t="shared" si="2"/>
        <v>788.37999999999988</v>
      </c>
      <c r="F29" s="29">
        <f t="shared" si="2"/>
        <v>1047.9299999999998</v>
      </c>
      <c r="G29" s="29">
        <f t="shared" si="2"/>
        <v>3987.5849999999991</v>
      </c>
      <c r="H29" s="29">
        <f t="shared" si="2"/>
        <v>332.64600000000002</v>
      </c>
      <c r="I29" s="29">
        <f t="shared" si="2"/>
        <v>74.691000000000059</v>
      </c>
      <c r="J29" s="29">
        <f t="shared" si="2"/>
        <v>422.40999999999997</v>
      </c>
      <c r="K29" s="29">
        <f t="shared" si="2"/>
        <v>799.7199999999998</v>
      </c>
      <c r="L29" s="29">
        <f t="shared" si="2"/>
        <v>2211.3109999999992</v>
      </c>
      <c r="M29" s="29">
        <f t="shared" si="2"/>
        <v>3088.5540000000005</v>
      </c>
      <c r="N29" s="29">
        <f t="shared" si="2"/>
        <v>1234.1199999999999</v>
      </c>
      <c r="O29" s="29">
        <f t="shared" si="2"/>
        <v>1597.9749999999999</v>
      </c>
      <c r="P29" s="29">
        <f t="shared" si="2"/>
        <v>1452.67</v>
      </c>
      <c r="Q29" s="29">
        <f t="shared" si="2"/>
        <v>1300.9829999999999</v>
      </c>
      <c r="R29" s="29">
        <f t="shared" si="2"/>
        <v>1466.6879999999999</v>
      </c>
      <c r="S29" s="29">
        <f t="shared" si="2"/>
        <v>1484.6339999999996</v>
      </c>
      <c r="T29" s="29">
        <f t="shared" si="2"/>
        <v>1706.0469999999998</v>
      </c>
      <c r="U29" s="29">
        <f t="shared" si="2"/>
        <v>2159.6790000000001</v>
      </c>
      <c r="W29" s="34"/>
    </row>
    <row r="30" spans="1:23" x14ac:dyDescent="0.25">
      <c r="A30" s="35" t="s">
        <v>157</v>
      </c>
    </row>
    <row r="31" spans="1:23" x14ac:dyDescent="0.25">
      <c r="A31" s="35" t="s">
        <v>161</v>
      </c>
    </row>
    <row r="32" spans="1:23" ht="6" customHeight="1" x14ac:dyDescent="0.25"/>
    <row r="33" spans="1:23" ht="22.5" x14ac:dyDescent="0.3">
      <c r="A33" s="25" t="s">
        <v>163</v>
      </c>
    </row>
    <row r="34" spans="1:23" ht="15" customHeight="1" x14ac:dyDescent="0.25">
      <c r="A34" s="9"/>
      <c r="B34" s="10" t="s">
        <v>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12" t="s">
        <v>18</v>
      </c>
    </row>
    <row r="35" spans="1:23" x14ac:dyDescent="0.25">
      <c r="A35" s="13" t="s">
        <v>1</v>
      </c>
      <c r="B35" s="14">
        <f t="shared" ref="B35:U35" si="3">B6</f>
        <v>2019</v>
      </c>
      <c r="C35" s="14">
        <f t="shared" si="3"/>
        <v>2020</v>
      </c>
      <c r="D35" s="14">
        <f t="shared" si="3"/>
        <v>2021</v>
      </c>
      <c r="E35" s="14">
        <f t="shared" si="3"/>
        <v>2022</v>
      </c>
      <c r="F35" s="14">
        <f t="shared" si="3"/>
        <v>2023</v>
      </c>
      <c r="G35" s="14">
        <f t="shared" si="3"/>
        <v>2024</v>
      </c>
      <c r="H35" s="14">
        <f t="shared" si="3"/>
        <v>2025</v>
      </c>
      <c r="I35" s="14">
        <f t="shared" si="3"/>
        <v>2026</v>
      </c>
      <c r="J35" s="14">
        <f t="shared" si="3"/>
        <v>2027</v>
      </c>
      <c r="K35" s="14">
        <f t="shared" si="3"/>
        <v>2028</v>
      </c>
      <c r="L35" s="14">
        <f t="shared" si="3"/>
        <v>2029</v>
      </c>
      <c r="M35" s="14">
        <f t="shared" si="3"/>
        <v>2030</v>
      </c>
      <c r="N35" s="14">
        <f t="shared" si="3"/>
        <v>2031</v>
      </c>
      <c r="O35" s="14">
        <f t="shared" si="3"/>
        <v>2032</v>
      </c>
      <c r="P35" s="14">
        <f t="shared" si="3"/>
        <v>2033</v>
      </c>
      <c r="Q35" s="14">
        <f t="shared" si="3"/>
        <v>2034</v>
      </c>
      <c r="R35" s="14">
        <f t="shared" si="3"/>
        <v>2035</v>
      </c>
      <c r="S35" s="14">
        <f t="shared" si="3"/>
        <v>2036</v>
      </c>
      <c r="T35" s="14">
        <f t="shared" si="3"/>
        <v>2037</v>
      </c>
      <c r="U35" s="14">
        <f t="shared" si="3"/>
        <v>2038</v>
      </c>
      <c r="W35" s="15" t="str">
        <f>W6</f>
        <v>2019-2038</v>
      </c>
    </row>
    <row r="36" spans="1:23" x14ac:dyDescent="0.25">
      <c r="A36" s="16" t="s">
        <v>4</v>
      </c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W36" s="19"/>
    </row>
    <row r="37" spans="1:23" x14ac:dyDescent="0.25">
      <c r="A37" s="6" t="s">
        <v>5</v>
      </c>
      <c r="B37" s="26">
        <f t="shared" ref="B37:U37" si="4">B8-B65</f>
        <v>0</v>
      </c>
      <c r="C37" s="26">
        <f t="shared" si="4"/>
        <v>0</v>
      </c>
      <c r="D37" s="26">
        <f t="shared" si="4"/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  <c r="H37" s="26">
        <f t="shared" si="4"/>
        <v>0</v>
      </c>
      <c r="I37" s="26">
        <f t="shared" si="4"/>
        <v>0</v>
      </c>
      <c r="J37" s="26">
        <f t="shared" si="4"/>
        <v>0</v>
      </c>
      <c r="K37" s="26">
        <f t="shared" si="4"/>
        <v>0</v>
      </c>
      <c r="L37" s="26">
        <f t="shared" si="4"/>
        <v>0</v>
      </c>
      <c r="M37" s="26">
        <f t="shared" si="4"/>
        <v>0</v>
      </c>
      <c r="N37" s="26">
        <f t="shared" si="4"/>
        <v>0</v>
      </c>
      <c r="O37" s="26">
        <f t="shared" si="4"/>
        <v>0</v>
      </c>
      <c r="P37" s="26">
        <f t="shared" si="4"/>
        <v>0</v>
      </c>
      <c r="Q37" s="26">
        <f t="shared" si="4"/>
        <v>0</v>
      </c>
      <c r="R37" s="26">
        <f t="shared" si="4"/>
        <v>0</v>
      </c>
      <c r="S37" s="26">
        <f t="shared" si="4"/>
        <v>0</v>
      </c>
      <c r="T37" s="26">
        <f t="shared" si="4"/>
        <v>0</v>
      </c>
      <c r="U37" s="26">
        <f t="shared" si="4"/>
        <v>0</v>
      </c>
      <c r="W37" s="29">
        <f t="shared" ref="W37:W46" si="5">SUM(B37:U37)</f>
        <v>0</v>
      </c>
    </row>
    <row r="38" spans="1:23" x14ac:dyDescent="0.25">
      <c r="A38" s="6" t="s">
        <v>6</v>
      </c>
      <c r="B38" s="26">
        <f t="shared" ref="B38:U38" si="6">B9-B66</f>
        <v>0</v>
      </c>
      <c r="C38" s="26">
        <f t="shared" si="6"/>
        <v>0</v>
      </c>
      <c r="D38" s="26">
        <f t="shared" si="6"/>
        <v>0</v>
      </c>
      <c r="E38" s="26">
        <f t="shared" si="6"/>
        <v>0</v>
      </c>
      <c r="F38" s="26">
        <f t="shared" si="6"/>
        <v>0</v>
      </c>
      <c r="G38" s="26">
        <f t="shared" si="6"/>
        <v>0</v>
      </c>
      <c r="H38" s="26">
        <f t="shared" si="6"/>
        <v>0</v>
      </c>
      <c r="I38" s="26">
        <f t="shared" si="6"/>
        <v>184.9</v>
      </c>
      <c r="J38" s="26">
        <f t="shared" si="6"/>
        <v>0</v>
      </c>
      <c r="K38" s="26">
        <f t="shared" si="6"/>
        <v>-184.9</v>
      </c>
      <c r="L38" s="26">
        <f t="shared" si="6"/>
        <v>-369.8</v>
      </c>
      <c r="M38" s="26">
        <f t="shared" si="6"/>
        <v>369.8</v>
      </c>
      <c r="N38" s="26">
        <f t="shared" si="6"/>
        <v>0</v>
      </c>
      <c r="O38" s="26">
        <f t="shared" si="6"/>
        <v>0</v>
      </c>
      <c r="P38" s="26">
        <f t="shared" si="6"/>
        <v>0</v>
      </c>
      <c r="Q38" s="26">
        <f t="shared" si="6"/>
        <v>0</v>
      </c>
      <c r="R38" s="26">
        <f t="shared" si="6"/>
        <v>0</v>
      </c>
      <c r="S38" s="26">
        <f t="shared" si="6"/>
        <v>0</v>
      </c>
      <c r="T38" s="26">
        <f t="shared" si="6"/>
        <v>0</v>
      </c>
      <c r="U38" s="26">
        <f t="shared" si="6"/>
        <v>0</v>
      </c>
      <c r="W38" s="29">
        <f t="shared" si="5"/>
        <v>0</v>
      </c>
    </row>
    <row r="39" spans="1:23" x14ac:dyDescent="0.25">
      <c r="A39" s="6" t="s">
        <v>7</v>
      </c>
      <c r="B39" s="26">
        <f t="shared" ref="B39:U39" si="7">B10-B67</f>
        <v>-9.3900000000000148</v>
      </c>
      <c r="C39" s="26">
        <f t="shared" si="7"/>
        <v>-1.7500000000000284</v>
      </c>
      <c r="D39" s="26">
        <f t="shared" si="7"/>
        <v>3.2600000000000193</v>
      </c>
      <c r="E39" s="26">
        <f t="shared" si="7"/>
        <v>0.38000000000002387</v>
      </c>
      <c r="F39" s="26">
        <f t="shared" si="7"/>
        <v>-4.5999999999999943</v>
      </c>
      <c r="G39" s="26">
        <f t="shared" si="7"/>
        <v>0</v>
      </c>
      <c r="H39" s="26">
        <f t="shared" si="7"/>
        <v>0.1799999999999784</v>
      </c>
      <c r="I39" s="26">
        <f t="shared" si="7"/>
        <v>-3.75</v>
      </c>
      <c r="J39" s="26">
        <f t="shared" si="7"/>
        <v>-0.49000000000000909</v>
      </c>
      <c r="K39" s="26">
        <f t="shared" si="7"/>
        <v>-0.18999999999999773</v>
      </c>
      <c r="L39" s="26">
        <f t="shared" si="7"/>
        <v>2.460000000000008</v>
      </c>
      <c r="M39" s="26">
        <f t="shared" si="7"/>
        <v>-3.0000000000015348E-2</v>
      </c>
      <c r="N39" s="26">
        <f t="shared" si="7"/>
        <v>4.5300000000000153</v>
      </c>
      <c r="O39" s="26">
        <f t="shared" si="7"/>
        <v>6.6000000000000227</v>
      </c>
      <c r="P39" s="26">
        <f t="shared" si="7"/>
        <v>-0.40999999999999659</v>
      </c>
      <c r="Q39" s="26">
        <f t="shared" si="7"/>
        <v>0.31000000000000227</v>
      </c>
      <c r="R39" s="26">
        <f t="shared" si="7"/>
        <v>1.1300000000000097</v>
      </c>
      <c r="S39" s="26">
        <f t="shared" si="7"/>
        <v>-1.4899999999999949</v>
      </c>
      <c r="T39" s="26">
        <f t="shared" si="7"/>
        <v>-0.62000000000000455</v>
      </c>
      <c r="U39" s="26">
        <f t="shared" si="7"/>
        <v>-3.4099999999999966</v>
      </c>
      <c r="W39" s="29">
        <f t="shared" si="5"/>
        <v>-7.2799999999999727</v>
      </c>
    </row>
    <row r="40" spans="1:23" x14ac:dyDescent="0.25">
      <c r="A40" s="6" t="s">
        <v>8</v>
      </c>
      <c r="B40" s="26">
        <f t="shared" ref="B40:U40" si="8">B11-B68</f>
        <v>0</v>
      </c>
      <c r="C40" s="26">
        <f t="shared" si="8"/>
        <v>0</v>
      </c>
      <c r="D40" s="26">
        <f t="shared" si="8"/>
        <v>-8.2520000000000007</v>
      </c>
      <c r="E40" s="26">
        <f t="shared" si="8"/>
        <v>0</v>
      </c>
      <c r="F40" s="26">
        <f t="shared" si="8"/>
        <v>8.2519999999999989</v>
      </c>
      <c r="G40" s="26">
        <f t="shared" si="8"/>
        <v>0</v>
      </c>
      <c r="H40" s="26">
        <f t="shared" si="8"/>
        <v>0</v>
      </c>
      <c r="I40" s="26">
        <f t="shared" si="8"/>
        <v>0</v>
      </c>
      <c r="J40" s="26">
        <f t="shared" si="8"/>
        <v>0</v>
      </c>
      <c r="K40" s="26">
        <f t="shared" si="8"/>
        <v>-126.018</v>
      </c>
      <c r="L40" s="26">
        <f t="shared" si="8"/>
        <v>126.01799999999999</v>
      </c>
      <c r="M40" s="26">
        <f t="shared" si="8"/>
        <v>8.2140000000000004</v>
      </c>
      <c r="N40" s="26">
        <f t="shared" si="8"/>
        <v>-8.2140000000000004</v>
      </c>
      <c r="O40" s="26">
        <f t="shared" si="8"/>
        <v>0</v>
      </c>
      <c r="P40" s="26">
        <f t="shared" si="8"/>
        <v>0</v>
      </c>
      <c r="Q40" s="26">
        <f t="shared" si="8"/>
        <v>0</v>
      </c>
      <c r="R40" s="26">
        <f t="shared" si="8"/>
        <v>0</v>
      </c>
      <c r="S40" s="26">
        <f t="shared" si="8"/>
        <v>0</v>
      </c>
      <c r="T40" s="26">
        <f t="shared" si="8"/>
        <v>-23.497</v>
      </c>
      <c r="U40" s="26">
        <f t="shared" si="8"/>
        <v>-26.063999999999993</v>
      </c>
      <c r="W40" s="29">
        <f t="shared" si="5"/>
        <v>-49.561000000000007</v>
      </c>
    </row>
    <row r="41" spans="1:23" x14ac:dyDescent="0.25">
      <c r="A41" s="21" t="s">
        <v>9</v>
      </c>
      <c r="B41" s="36">
        <f t="shared" ref="B41:U41" si="9">B12-B69</f>
        <v>0</v>
      </c>
      <c r="C41" s="36">
        <f t="shared" si="9"/>
        <v>0</v>
      </c>
      <c r="D41" s="36">
        <f t="shared" si="9"/>
        <v>0</v>
      </c>
      <c r="E41" s="36">
        <f t="shared" si="9"/>
        <v>0</v>
      </c>
      <c r="F41" s="36">
        <f t="shared" si="9"/>
        <v>69.2</v>
      </c>
      <c r="G41" s="36">
        <f t="shared" si="9"/>
        <v>0</v>
      </c>
      <c r="H41" s="36">
        <f t="shared" si="9"/>
        <v>0</v>
      </c>
      <c r="I41" s="36">
        <f t="shared" si="9"/>
        <v>0</v>
      </c>
      <c r="J41" s="36">
        <f t="shared" si="9"/>
        <v>0</v>
      </c>
      <c r="K41" s="36">
        <f t="shared" si="9"/>
        <v>0</v>
      </c>
      <c r="L41" s="36">
        <f t="shared" si="9"/>
        <v>0</v>
      </c>
      <c r="M41" s="36">
        <f t="shared" si="9"/>
        <v>-60.400000000000091</v>
      </c>
      <c r="N41" s="36">
        <f t="shared" si="9"/>
        <v>0</v>
      </c>
      <c r="O41" s="36">
        <f t="shared" si="9"/>
        <v>0</v>
      </c>
      <c r="P41" s="36">
        <f t="shared" si="9"/>
        <v>0</v>
      </c>
      <c r="Q41" s="36">
        <f t="shared" si="9"/>
        <v>0</v>
      </c>
      <c r="R41" s="36">
        <f t="shared" si="9"/>
        <v>0</v>
      </c>
      <c r="S41" s="36">
        <f t="shared" si="9"/>
        <v>0</v>
      </c>
      <c r="T41" s="36">
        <f t="shared" si="9"/>
        <v>-92.4</v>
      </c>
      <c r="U41" s="36">
        <f t="shared" si="9"/>
        <v>-57.6</v>
      </c>
      <c r="W41" s="29">
        <f t="shared" si="5"/>
        <v>-141.2000000000001</v>
      </c>
    </row>
    <row r="42" spans="1:23" x14ac:dyDescent="0.25">
      <c r="A42" s="21" t="s">
        <v>133</v>
      </c>
      <c r="B42" s="36">
        <f t="shared" ref="B42:U42" si="10">B13-B70</f>
        <v>0</v>
      </c>
      <c r="C42" s="36">
        <f t="shared" si="10"/>
        <v>0</v>
      </c>
      <c r="D42" s="36">
        <f t="shared" si="10"/>
        <v>0</v>
      </c>
      <c r="E42" s="36">
        <f t="shared" si="10"/>
        <v>0</v>
      </c>
      <c r="F42" s="36">
        <f t="shared" si="10"/>
        <v>0</v>
      </c>
      <c r="G42" s="36">
        <f t="shared" si="10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  <c r="L42" s="36">
        <f t="shared" si="10"/>
        <v>9.8000000000000007</v>
      </c>
      <c r="M42" s="36">
        <f t="shared" si="10"/>
        <v>0</v>
      </c>
      <c r="N42" s="36">
        <f t="shared" si="10"/>
        <v>0</v>
      </c>
      <c r="O42" s="36">
        <f t="shared" si="10"/>
        <v>60.4</v>
      </c>
      <c r="P42" s="36">
        <f t="shared" si="10"/>
        <v>0</v>
      </c>
      <c r="Q42" s="36">
        <f t="shared" si="10"/>
        <v>0</v>
      </c>
      <c r="R42" s="36">
        <f t="shared" si="10"/>
        <v>0</v>
      </c>
      <c r="S42" s="36">
        <f t="shared" si="10"/>
        <v>0</v>
      </c>
      <c r="T42" s="36">
        <f t="shared" si="10"/>
        <v>10.6</v>
      </c>
      <c r="U42" s="36">
        <f t="shared" si="10"/>
        <v>0</v>
      </c>
      <c r="W42" s="29">
        <f t="shared" si="5"/>
        <v>80.8</v>
      </c>
    </row>
    <row r="43" spans="1:23" x14ac:dyDescent="0.25">
      <c r="A43" s="6" t="s">
        <v>10</v>
      </c>
      <c r="B43" s="26">
        <f t="shared" ref="B43:U43" si="11">B14-B71</f>
        <v>0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 t="shared" si="11"/>
        <v>0</v>
      </c>
      <c r="H43" s="26">
        <f t="shared" si="11"/>
        <v>0</v>
      </c>
      <c r="I43" s="26">
        <f t="shared" si="11"/>
        <v>0</v>
      </c>
      <c r="J43" s="26">
        <f t="shared" si="11"/>
        <v>0</v>
      </c>
      <c r="K43" s="26">
        <f t="shared" si="11"/>
        <v>0</v>
      </c>
      <c r="L43" s="26">
        <f t="shared" si="11"/>
        <v>0</v>
      </c>
      <c r="M43" s="26">
        <f t="shared" si="11"/>
        <v>0</v>
      </c>
      <c r="N43" s="26">
        <f t="shared" si="11"/>
        <v>0</v>
      </c>
      <c r="O43" s="26">
        <f t="shared" si="11"/>
        <v>0</v>
      </c>
      <c r="P43" s="26">
        <f t="shared" si="11"/>
        <v>0</v>
      </c>
      <c r="Q43" s="26">
        <f t="shared" si="11"/>
        <v>0</v>
      </c>
      <c r="R43" s="26">
        <f t="shared" si="11"/>
        <v>0</v>
      </c>
      <c r="S43" s="26">
        <f t="shared" si="11"/>
        <v>0</v>
      </c>
      <c r="T43" s="26">
        <f t="shared" si="11"/>
        <v>0</v>
      </c>
      <c r="U43" s="26">
        <f t="shared" si="11"/>
        <v>0</v>
      </c>
      <c r="W43" s="29">
        <f t="shared" si="5"/>
        <v>0</v>
      </c>
    </row>
    <row r="44" spans="1:23" x14ac:dyDescent="0.25">
      <c r="A44" s="6" t="s">
        <v>134</v>
      </c>
      <c r="B44" s="26">
        <f t="shared" ref="B44:U44" si="12">B15-B72</f>
        <v>0</v>
      </c>
      <c r="C44" s="26">
        <f t="shared" si="12"/>
        <v>0</v>
      </c>
      <c r="D44" s="26">
        <f t="shared" si="12"/>
        <v>0</v>
      </c>
      <c r="E44" s="26">
        <f t="shared" si="12"/>
        <v>0</v>
      </c>
      <c r="F44" s="26">
        <f t="shared" si="12"/>
        <v>-69.399999999999991</v>
      </c>
      <c r="G44" s="26">
        <f t="shared" si="12"/>
        <v>35.799999999999727</v>
      </c>
      <c r="H44" s="26">
        <f t="shared" si="12"/>
        <v>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500</v>
      </c>
      <c r="N44" s="26">
        <f t="shared" si="12"/>
        <v>-500</v>
      </c>
      <c r="O44" s="26">
        <f t="shared" si="12"/>
        <v>-45.4</v>
      </c>
      <c r="P44" s="26">
        <f t="shared" si="12"/>
        <v>-100</v>
      </c>
      <c r="Q44" s="26">
        <f t="shared" si="12"/>
        <v>0</v>
      </c>
      <c r="R44" s="26">
        <f t="shared" si="12"/>
        <v>0</v>
      </c>
      <c r="S44" s="26">
        <f t="shared" si="12"/>
        <v>419.4</v>
      </c>
      <c r="T44" s="26">
        <f t="shared" si="12"/>
        <v>-337.59999999999991</v>
      </c>
      <c r="U44" s="26">
        <f t="shared" si="12"/>
        <v>0</v>
      </c>
      <c r="W44" s="29">
        <f t="shared" si="5"/>
        <v>-97.200000000000188</v>
      </c>
    </row>
    <row r="45" spans="1:23" x14ac:dyDescent="0.25">
      <c r="A45" s="6" t="s">
        <v>51</v>
      </c>
      <c r="B45" s="26">
        <f t="shared" ref="B45:U45" si="13">B16-B73</f>
        <v>0</v>
      </c>
      <c r="C45" s="26">
        <f t="shared" si="13"/>
        <v>0</v>
      </c>
      <c r="D45" s="26">
        <f t="shared" si="13"/>
        <v>0</v>
      </c>
      <c r="E45" s="26">
        <f t="shared" si="13"/>
        <v>0</v>
      </c>
      <c r="F45" s="26">
        <f t="shared" si="13"/>
        <v>0</v>
      </c>
      <c r="G45" s="26">
        <f t="shared" si="13"/>
        <v>0</v>
      </c>
      <c r="H45" s="26">
        <f t="shared" si="13"/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  <c r="L45" s="26">
        <f t="shared" si="13"/>
        <v>0</v>
      </c>
      <c r="M45" s="26">
        <f t="shared" si="13"/>
        <v>0</v>
      </c>
      <c r="N45" s="26">
        <f t="shared" si="13"/>
        <v>0</v>
      </c>
      <c r="O45" s="26">
        <f t="shared" si="13"/>
        <v>0</v>
      </c>
      <c r="P45" s="26">
        <f t="shared" si="13"/>
        <v>0</v>
      </c>
      <c r="Q45" s="26">
        <f t="shared" si="13"/>
        <v>0</v>
      </c>
      <c r="R45" s="26">
        <f t="shared" si="13"/>
        <v>0</v>
      </c>
      <c r="S45" s="26">
        <f t="shared" si="13"/>
        <v>0</v>
      </c>
      <c r="T45" s="26">
        <f t="shared" si="13"/>
        <v>0</v>
      </c>
      <c r="U45" s="26">
        <f t="shared" si="13"/>
        <v>0</v>
      </c>
      <c r="W45" s="29">
        <f t="shared" si="5"/>
        <v>0</v>
      </c>
    </row>
    <row r="46" spans="1:23" x14ac:dyDescent="0.25">
      <c r="A46" s="6" t="s">
        <v>54</v>
      </c>
      <c r="B46" s="26">
        <f t="shared" ref="B46:U46" si="14">B17-B74</f>
        <v>0</v>
      </c>
      <c r="C46" s="26">
        <f t="shared" si="14"/>
        <v>0</v>
      </c>
      <c r="D46" s="26">
        <f t="shared" si="14"/>
        <v>-15</v>
      </c>
      <c r="E46" s="26">
        <f t="shared" si="14"/>
        <v>0</v>
      </c>
      <c r="F46" s="26">
        <f t="shared" si="14"/>
        <v>0</v>
      </c>
      <c r="G46" s="26">
        <f t="shared" si="14"/>
        <v>0</v>
      </c>
      <c r="H46" s="26">
        <f t="shared" si="14"/>
        <v>0</v>
      </c>
      <c r="I46" s="26">
        <f t="shared" si="14"/>
        <v>0</v>
      </c>
      <c r="J46" s="26">
        <f t="shared" si="14"/>
        <v>0</v>
      </c>
      <c r="K46" s="26">
        <f t="shared" si="14"/>
        <v>-30</v>
      </c>
      <c r="L46" s="26">
        <f t="shared" si="14"/>
        <v>420</v>
      </c>
      <c r="M46" s="26">
        <f t="shared" si="14"/>
        <v>-360</v>
      </c>
      <c r="N46" s="26">
        <f t="shared" si="14"/>
        <v>30</v>
      </c>
      <c r="O46" s="26">
        <f t="shared" si="14"/>
        <v>-45</v>
      </c>
      <c r="P46" s="26">
        <f t="shared" si="14"/>
        <v>-195</v>
      </c>
      <c r="Q46" s="26">
        <f t="shared" si="14"/>
        <v>0</v>
      </c>
      <c r="R46" s="26">
        <f t="shared" si="14"/>
        <v>0</v>
      </c>
      <c r="S46" s="26">
        <f t="shared" si="14"/>
        <v>15</v>
      </c>
      <c r="T46" s="26">
        <f t="shared" si="14"/>
        <v>0</v>
      </c>
      <c r="U46" s="26">
        <f t="shared" si="14"/>
        <v>315</v>
      </c>
      <c r="W46" s="29">
        <f t="shared" si="5"/>
        <v>135</v>
      </c>
    </row>
    <row r="47" spans="1:23" x14ac:dyDescent="0.25">
      <c r="A47" s="6" t="s">
        <v>159</v>
      </c>
      <c r="B47" s="26">
        <f t="shared" ref="B47:U47" si="15">B18-B75</f>
        <v>-12.638000000000034</v>
      </c>
      <c r="C47" s="26">
        <f t="shared" si="15"/>
        <v>-244.91699999999992</v>
      </c>
      <c r="D47" s="26">
        <f t="shared" si="15"/>
        <v>-27.655999999999949</v>
      </c>
      <c r="E47" s="26">
        <f t="shared" si="15"/>
        <v>-52.286999999999978</v>
      </c>
      <c r="F47" s="26">
        <f t="shared" si="15"/>
        <v>-62.399999999999977</v>
      </c>
      <c r="G47" s="26">
        <f t="shared" si="15"/>
        <v>-60.275000000000006</v>
      </c>
      <c r="H47" s="26">
        <f t="shared" si="15"/>
        <v>-60.254999999999981</v>
      </c>
      <c r="I47" s="26">
        <f t="shared" si="15"/>
        <v>-280.43</v>
      </c>
      <c r="J47" s="26">
        <f t="shared" si="15"/>
        <v>-281.46800000000007</v>
      </c>
      <c r="K47" s="26">
        <f t="shared" si="15"/>
        <v>-194.61000000000013</v>
      </c>
      <c r="L47" s="26">
        <f t="shared" si="15"/>
        <v>36.885999999999967</v>
      </c>
      <c r="M47" s="26">
        <f t="shared" si="15"/>
        <v>4.1890000000000782</v>
      </c>
      <c r="N47" s="26">
        <f t="shared" si="15"/>
        <v>-32.491999999999962</v>
      </c>
      <c r="O47" s="26">
        <f t="shared" si="15"/>
        <v>-45.270999999999958</v>
      </c>
      <c r="P47" s="26">
        <f t="shared" si="15"/>
        <v>-2.3149999999998272</v>
      </c>
      <c r="Q47" s="26">
        <f t="shared" si="15"/>
        <v>297.67800000000011</v>
      </c>
      <c r="R47" s="26">
        <f t="shared" si="15"/>
        <v>297.62099999999987</v>
      </c>
      <c r="S47" s="26">
        <f t="shared" si="15"/>
        <v>190.53199999999993</v>
      </c>
      <c r="T47" s="26">
        <f t="shared" si="15"/>
        <v>-0.54199999999991633</v>
      </c>
      <c r="U47" s="26">
        <f t="shared" si="15"/>
        <v>4.7139999999999418</v>
      </c>
      <c r="W47" s="29">
        <f t="shared" ref="W47" si="16">SUM(B47:U47)</f>
        <v>-525.93599999999992</v>
      </c>
    </row>
    <row r="48" spans="1:23" x14ac:dyDescent="0.25">
      <c r="A48" s="6" t="s">
        <v>160</v>
      </c>
      <c r="B48" s="26">
        <f t="shared" ref="B48:U48" si="17">B19-B76</f>
        <v>2.3870000000000005</v>
      </c>
      <c r="C48" s="26">
        <f t="shared" si="17"/>
        <v>7.5779999999999745</v>
      </c>
      <c r="D48" s="26">
        <f t="shared" si="17"/>
        <v>9.2240000000000464</v>
      </c>
      <c r="E48" s="26">
        <f t="shared" si="17"/>
        <v>9.2399999999999523</v>
      </c>
      <c r="F48" s="26">
        <f t="shared" si="17"/>
        <v>9.228999999999985</v>
      </c>
      <c r="G48" s="26">
        <f t="shared" si="17"/>
        <v>-9.1000000000000014</v>
      </c>
      <c r="H48" s="26">
        <f t="shared" si="17"/>
        <v>-9.0820000000000007</v>
      </c>
      <c r="I48" s="26">
        <f t="shared" si="17"/>
        <v>-9.0999999999999943</v>
      </c>
      <c r="J48" s="26">
        <f t="shared" si="17"/>
        <v>-11.424999999999997</v>
      </c>
      <c r="K48" s="26">
        <f t="shared" si="17"/>
        <v>-11.439999999999998</v>
      </c>
      <c r="L48" s="26">
        <f t="shared" si="17"/>
        <v>2.7199999999999989</v>
      </c>
      <c r="M48" s="26">
        <f t="shared" si="17"/>
        <v>1.3550000000000182</v>
      </c>
      <c r="N48" s="26">
        <f t="shared" si="17"/>
        <v>3.9250000000000114</v>
      </c>
      <c r="O48" s="26">
        <f t="shared" si="17"/>
        <v>-7.9310000000000116</v>
      </c>
      <c r="P48" s="26">
        <f t="shared" si="17"/>
        <v>-3.9600000000000009</v>
      </c>
      <c r="Q48" s="26">
        <f t="shared" si="17"/>
        <v>-300</v>
      </c>
      <c r="R48" s="26">
        <f t="shared" si="17"/>
        <v>-299.05200000000002</v>
      </c>
      <c r="S48" s="26">
        <f t="shared" si="17"/>
        <v>-305.12</v>
      </c>
      <c r="T48" s="26">
        <f t="shared" si="17"/>
        <v>0</v>
      </c>
      <c r="U48" s="26">
        <f t="shared" si="17"/>
        <v>0</v>
      </c>
      <c r="W48" s="29">
        <f>AVERAGE(B48:U48)</f>
        <v>-46.0276</v>
      </c>
    </row>
    <row r="49" spans="1:23" x14ac:dyDescent="0.25">
      <c r="A49" s="16" t="s">
        <v>12</v>
      </c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W49" s="19"/>
    </row>
    <row r="50" spans="1:23" x14ac:dyDescent="0.25">
      <c r="A50" s="6" t="s">
        <v>13</v>
      </c>
      <c r="B50" s="26">
        <f t="shared" ref="B50:U50" si="18">B21-B78</f>
        <v>0</v>
      </c>
      <c r="C50" s="26">
        <f t="shared" si="18"/>
        <v>-280</v>
      </c>
      <c r="D50" s="26">
        <f t="shared" si="18"/>
        <v>-387</v>
      </c>
      <c r="E50" s="26">
        <f t="shared" si="18"/>
        <v>0</v>
      </c>
      <c r="F50" s="26">
        <f t="shared" si="18"/>
        <v>0</v>
      </c>
      <c r="G50" s="26">
        <f t="shared" si="18"/>
        <v>-350.5</v>
      </c>
      <c r="H50" s="26">
        <f t="shared" si="18"/>
        <v>0</v>
      </c>
      <c r="I50" s="26">
        <f t="shared" si="18"/>
        <v>-439.3</v>
      </c>
      <c r="J50" s="26">
        <f t="shared" si="18"/>
        <v>-81.5</v>
      </c>
      <c r="K50" s="26">
        <f t="shared" si="18"/>
        <v>-148</v>
      </c>
      <c r="L50" s="26">
        <f t="shared" si="18"/>
        <v>-355.8</v>
      </c>
      <c r="M50" s="26">
        <f t="shared" si="18"/>
        <v>0</v>
      </c>
      <c r="N50" s="26">
        <f t="shared" si="18"/>
        <v>0</v>
      </c>
      <c r="O50" s="26">
        <f t="shared" si="18"/>
        <v>0</v>
      </c>
      <c r="P50" s="26">
        <f t="shared" si="18"/>
        <v>0</v>
      </c>
      <c r="Q50" s="26">
        <f t="shared" si="18"/>
        <v>0</v>
      </c>
      <c r="R50" s="26">
        <f t="shared" si="18"/>
        <v>0</v>
      </c>
      <c r="S50" s="26">
        <f t="shared" si="18"/>
        <v>0</v>
      </c>
      <c r="T50" s="26">
        <f t="shared" si="18"/>
        <v>0</v>
      </c>
      <c r="U50" s="26">
        <f t="shared" si="18"/>
        <v>0</v>
      </c>
      <c r="W50" s="29">
        <f t="shared" ref="W50:W57" si="19">SUM(B50:U50)</f>
        <v>-2042.1</v>
      </c>
    </row>
    <row r="51" spans="1:23" x14ac:dyDescent="0.25">
      <c r="A51" s="6" t="s">
        <v>14</v>
      </c>
      <c r="B51" s="26">
        <f t="shared" ref="B51:U51" si="20">B22-B79</f>
        <v>0</v>
      </c>
      <c r="C51" s="26">
        <f t="shared" si="20"/>
        <v>0</v>
      </c>
      <c r="D51" s="26">
        <f t="shared" si="20"/>
        <v>0</v>
      </c>
      <c r="E51" s="26">
        <f t="shared" si="20"/>
        <v>0</v>
      </c>
      <c r="F51" s="26">
        <f t="shared" si="20"/>
        <v>0</v>
      </c>
      <c r="G51" s="26">
        <f t="shared" si="20"/>
        <v>0</v>
      </c>
      <c r="H51" s="26">
        <f t="shared" si="20"/>
        <v>0</v>
      </c>
      <c r="I51" s="26">
        <f t="shared" si="20"/>
        <v>0</v>
      </c>
      <c r="J51" s="26">
        <f t="shared" si="20"/>
        <v>0</v>
      </c>
      <c r="K51" s="26">
        <f t="shared" si="20"/>
        <v>-755</v>
      </c>
      <c r="L51" s="26">
        <f t="shared" si="20"/>
        <v>0</v>
      </c>
      <c r="M51" s="26">
        <f t="shared" si="20"/>
        <v>0</v>
      </c>
      <c r="N51" s="26">
        <f t="shared" si="20"/>
        <v>-76.599999999999994</v>
      </c>
      <c r="O51" s="26">
        <f t="shared" si="20"/>
        <v>0</v>
      </c>
      <c r="P51" s="26">
        <f t="shared" si="20"/>
        <v>-356.30000000000007</v>
      </c>
      <c r="Q51" s="26">
        <f t="shared" si="20"/>
        <v>0</v>
      </c>
      <c r="R51" s="26">
        <f t="shared" si="20"/>
        <v>0</v>
      </c>
      <c r="S51" s="26">
        <f t="shared" si="20"/>
        <v>0</v>
      </c>
      <c r="T51" s="26">
        <f t="shared" si="20"/>
        <v>-909</v>
      </c>
      <c r="U51" s="26">
        <f t="shared" si="20"/>
        <v>-702</v>
      </c>
      <c r="W51" s="29">
        <f t="shared" si="19"/>
        <v>-2798.9</v>
      </c>
    </row>
    <row r="52" spans="1:23" x14ac:dyDescent="0.25">
      <c r="A52" s="6" t="s">
        <v>67</v>
      </c>
      <c r="B52" s="26">
        <f t="shared" ref="B52:U52" si="21">B23-B80</f>
        <v>0</v>
      </c>
      <c r="C52" s="26">
        <f t="shared" si="21"/>
        <v>-1.1000000000000001</v>
      </c>
      <c r="D52" s="26">
        <f t="shared" si="21"/>
        <v>-168.90000000000003</v>
      </c>
      <c r="E52" s="26">
        <f t="shared" si="21"/>
        <v>0</v>
      </c>
      <c r="F52" s="26">
        <f t="shared" si="21"/>
        <v>-0.7</v>
      </c>
      <c r="G52" s="26">
        <f t="shared" si="21"/>
        <v>-20.28</v>
      </c>
      <c r="H52" s="26">
        <f t="shared" si="21"/>
        <v>0</v>
      </c>
      <c r="I52" s="26">
        <f t="shared" si="21"/>
        <v>-1.4</v>
      </c>
      <c r="J52" s="26">
        <f t="shared" si="21"/>
        <v>0</v>
      </c>
      <c r="K52" s="26">
        <f t="shared" si="21"/>
        <v>-7.2</v>
      </c>
      <c r="L52" s="26">
        <f t="shared" si="21"/>
        <v>0</v>
      </c>
      <c r="M52" s="26">
        <f t="shared" si="21"/>
        <v>0</v>
      </c>
      <c r="N52" s="26">
        <f t="shared" si="21"/>
        <v>-6.4</v>
      </c>
      <c r="O52" s="26">
        <f t="shared" si="21"/>
        <v>0</v>
      </c>
      <c r="P52" s="26">
        <f t="shared" si="21"/>
        <v>0</v>
      </c>
      <c r="Q52" s="26">
        <f t="shared" si="21"/>
        <v>-74.900000000000006</v>
      </c>
      <c r="R52" s="26">
        <f t="shared" si="21"/>
        <v>0</v>
      </c>
      <c r="S52" s="26">
        <f t="shared" si="21"/>
        <v>-1.2</v>
      </c>
      <c r="T52" s="26">
        <f t="shared" si="21"/>
        <v>0</v>
      </c>
      <c r="U52" s="26">
        <f t="shared" si="21"/>
        <v>0</v>
      </c>
      <c r="W52" s="29">
        <f t="shared" si="19"/>
        <v>-282.08</v>
      </c>
    </row>
    <row r="53" spans="1:23" x14ac:dyDescent="0.25">
      <c r="A53" s="6" t="s">
        <v>68</v>
      </c>
      <c r="B53" s="26">
        <f t="shared" ref="B53:U53" si="22">B24-B81</f>
        <v>0</v>
      </c>
      <c r="C53" s="26">
        <f t="shared" si="22"/>
        <v>0</v>
      </c>
      <c r="D53" s="26">
        <f t="shared" si="22"/>
        <v>0</v>
      </c>
      <c r="E53" s="26">
        <f t="shared" si="22"/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26">
        <f t="shared" si="22"/>
        <v>-40.200000000000003</v>
      </c>
      <c r="N53" s="26">
        <f t="shared" si="22"/>
        <v>0</v>
      </c>
      <c r="O53" s="26">
        <f t="shared" si="22"/>
        <v>0</v>
      </c>
      <c r="P53" s="26">
        <f t="shared" si="22"/>
        <v>0</v>
      </c>
      <c r="Q53" s="26">
        <f t="shared" si="22"/>
        <v>0</v>
      </c>
      <c r="R53" s="26">
        <f t="shared" si="22"/>
        <v>0</v>
      </c>
      <c r="S53" s="26">
        <f t="shared" si="22"/>
        <v>0</v>
      </c>
      <c r="T53" s="26">
        <f t="shared" si="22"/>
        <v>0</v>
      </c>
      <c r="U53" s="26">
        <f t="shared" si="22"/>
        <v>0</v>
      </c>
      <c r="W53" s="29">
        <f t="shared" si="19"/>
        <v>-40.200000000000003</v>
      </c>
    </row>
    <row r="54" spans="1:23" x14ac:dyDescent="0.25">
      <c r="A54" s="6" t="s">
        <v>69</v>
      </c>
      <c r="B54" s="26">
        <f t="shared" ref="B54:U54" si="23">B25-B82</f>
        <v>0</v>
      </c>
      <c r="C54" s="26">
        <f t="shared" si="23"/>
        <v>-26.55</v>
      </c>
      <c r="D54" s="26">
        <f t="shared" si="23"/>
        <v>-16.8</v>
      </c>
      <c r="E54" s="26">
        <f t="shared" si="23"/>
        <v>-224</v>
      </c>
      <c r="F54" s="26">
        <f t="shared" si="23"/>
        <v>-0.2</v>
      </c>
      <c r="G54" s="26">
        <f t="shared" si="23"/>
        <v>-41</v>
      </c>
      <c r="H54" s="26">
        <f t="shared" si="23"/>
        <v>0</v>
      </c>
      <c r="I54" s="26">
        <f t="shared" si="23"/>
        <v>-64.5</v>
      </c>
      <c r="J54" s="26">
        <f t="shared" si="23"/>
        <v>-3</v>
      </c>
      <c r="K54" s="26">
        <f t="shared" si="23"/>
        <v>0</v>
      </c>
      <c r="L54" s="26">
        <f t="shared" si="23"/>
        <v>-93.4</v>
      </c>
      <c r="M54" s="26">
        <f t="shared" si="23"/>
        <v>-108.9</v>
      </c>
      <c r="N54" s="26">
        <f t="shared" si="23"/>
        <v>-200.2</v>
      </c>
      <c r="O54" s="26">
        <f t="shared" si="23"/>
        <v>-65</v>
      </c>
      <c r="P54" s="26">
        <f t="shared" si="23"/>
        <v>-200.9</v>
      </c>
      <c r="Q54" s="26">
        <f t="shared" si="23"/>
        <v>-80</v>
      </c>
      <c r="R54" s="26">
        <f t="shared" si="23"/>
        <v>0</v>
      </c>
      <c r="S54" s="26">
        <f t="shared" si="23"/>
        <v>-70</v>
      </c>
      <c r="T54" s="26">
        <f t="shared" si="23"/>
        <v>-90</v>
      </c>
      <c r="U54" s="26">
        <f t="shared" si="23"/>
        <v>0</v>
      </c>
      <c r="W54" s="29">
        <f t="shared" si="19"/>
        <v>-1284.45</v>
      </c>
    </row>
    <row r="55" spans="1:23" x14ac:dyDescent="0.25">
      <c r="A55" s="6" t="s">
        <v>70</v>
      </c>
      <c r="B55" s="26">
        <f t="shared" ref="B55:U55" si="24">B26-B83</f>
        <v>0</v>
      </c>
      <c r="C55" s="26">
        <f t="shared" si="24"/>
        <v>0</v>
      </c>
      <c r="D55" s="26">
        <f t="shared" si="24"/>
        <v>0</v>
      </c>
      <c r="E55" s="26">
        <f t="shared" si="24"/>
        <v>0</v>
      </c>
      <c r="F55" s="26">
        <f t="shared" si="24"/>
        <v>-0.5</v>
      </c>
      <c r="G55" s="26">
        <f t="shared" si="24"/>
        <v>-0.52</v>
      </c>
      <c r="H55" s="26">
        <f t="shared" si="24"/>
        <v>0</v>
      </c>
      <c r="I55" s="26">
        <f t="shared" si="24"/>
        <v>0</v>
      </c>
      <c r="J55" s="26">
        <f t="shared" si="24"/>
        <v>0</v>
      </c>
      <c r="K55" s="26">
        <f t="shared" si="24"/>
        <v>-2</v>
      </c>
      <c r="L55" s="26">
        <f t="shared" si="24"/>
        <v>0</v>
      </c>
      <c r="M55" s="26">
        <f t="shared" si="24"/>
        <v>0</v>
      </c>
      <c r="N55" s="26">
        <f t="shared" si="24"/>
        <v>-67</v>
      </c>
      <c r="O55" s="26">
        <f t="shared" si="24"/>
        <v>-48.9</v>
      </c>
      <c r="P55" s="26">
        <f t="shared" si="24"/>
        <v>0</v>
      </c>
      <c r="Q55" s="26">
        <f t="shared" si="24"/>
        <v>0</v>
      </c>
      <c r="R55" s="26">
        <f t="shared" si="24"/>
        <v>-35.9</v>
      </c>
      <c r="S55" s="26">
        <f t="shared" si="24"/>
        <v>-209.10000000000002</v>
      </c>
      <c r="T55" s="26">
        <f t="shared" si="24"/>
        <v>-1024.2</v>
      </c>
      <c r="U55" s="26">
        <f t="shared" si="24"/>
        <v>-10.9</v>
      </c>
      <c r="W55" s="29">
        <f t="shared" si="19"/>
        <v>-1399.0200000000002</v>
      </c>
    </row>
    <row r="56" spans="1:23" x14ac:dyDescent="0.25">
      <c r="A56" s="6" t="s">
        <v>71</v>
      </c>
      <c r="B56" s="26">
        <f t="shared" ref="B56:U56" si="25">B27-B84</f>
        <v>0</v>
      </c>
      <c r="C56" s="26">
        <f t="shared" si="25"/>
        <v>0</v>
      </c>
      <c r="D56" s="26">
        <f t="shared" si="25"/>
        <v>0</v>
      </c>
      <c r="E56" s="26">
        <f t="shared" si="25"/>
        <v>0</v>
      </c>
      <c r="F56" s="26">
        <f t="shared" si="25"/>
        <v>0</v>
      </c>
      <c r="G56" s="26">
        <f t="shared" si="25"/>
        <v>0</v>
      </c>
      <c r="H56" s="26">
        <f t="shared" si="25"/>
        <v>0</v>
      </c>
      <c r="I56" s="26">
        <f t="shared" si="25"/>
        <v>0</v>
      </c>
      <c r="J56" s="26">
        <f t="shared" si="25"/>
        <v>0</v>
      </c>
      <c r="K56" s="26">
        <f t="shared" si="25"/>
        <v>0</v>
      </c>
      <c r="L56" s="26">
        <f t="shared" si="25"/>
        <v>0</v>
      </c>
      <c r="M56" s="26">
        <f t="shared" si="25"/>
        <v>0</v>
      </c>
      <c r="N56" s="26">
        <f t="shared" si="25"/>
        <v>0</v>
      </c>
      <c r="O56" s="26">
        <f t="shared" si="25"/>
        <v>0</v>
      </c>
      <c r="P56" s="26">
        <f t="shared" si="25"/>
        <v>0</v>
      </c>
      <c r="Q56" s="26">
        <f t="shared" si="25"/>
        <v>-0.90700000000000003</v>
      </c>
      <c r="R56" s="26">
        <f t="shared" si="25"/>
        <v>0</v>
      </c>
      <c r="S56" s="26">
        <f t="shared" si="25"/>
        <v>0</v>
      </c>
      <c r="T56" s="26">
        <f t="shared" si="25"/>
        <v>0</v>
      </c>
      <c r="U56" s="26">
        <f t="shared" si="25"/>
        <v>-32.1</v>
      </c>
      <c r="W56" s="29">
        <f t="shared" si="19"/>
        <v>-33.007000000000005</v>
      </c>
    </row>
    <row r="57" spans="1:23" x14ac:dyDescent="0.25">
      <c r="A57" s="6" t="s">
        <v>15</v>
      </c>
      <c r="B57" s="26">
        <f t="shared" ref="B57:U57" si="26">B28-B85</f>
        <v>0</v>
      </c>
      <c r="C57" s="26">
        <f t="shared" si="26"/>
        <v>247</v>
      </c>
      <c r="D57" s="26">
        <f t="shared" si="26"/>
        <v>0</v>
      </c>
      <c r="E57" s="26">
        <f t="shared" si="26"/>
        <v>0</v>
      </c>
      <c r="F57" s="26">
        <f t="shared" si="26"/>
        <v>0</v>
      </c>
      <c r="G57" s="26">
        <f t="shared" si="26"/>
        <v>0</v>
      </c>
      <c r="H57" s="26">
        <f t="shared" si="26"/>
        <v>0</v>
      </c>
      <c r="I57" s="26">
        <f t="shared" si="26"/>
        <v>0</v>
      </c>
      <c r="J57" s="26">
        <f t="shared" si="26"/>
        <v>0</v>
      </c>
      <c r="K57" s="26">
        <f t="shared" si="26"/>
        <v>0</v>
      </c>
      <c r="L57" s="26">
        <f t="shared" si="26"/>
        <v>0</v>
      </c>
      <c r="M57" s="26">
        <f t="shared" si="26"/>
        <v>-247</v>
      </c>
      <c r="N57" s="26">
        <f t="shared" si="26"/>
        <v>0</v>
      </c>
      <c r="O57" s="26">
        <f t="shared" si="26"/>
        <v>0</v>
      </c>
      <c r="P57" s="26">
        <f t="shared" si="26"/>
        <v>0</v>
      </c>
      <c r="Q57" s="26">
        <f t="shared" si="26"/>
        <v>0</v>
      </c>
      <c r="R57" s="26">
        <f t="shared" si="26"/>
        <v>0</v>
      </c>
      <c r="S57" s="26">
        <f t="shared" si="26"/>
        <v>0</v>
      </c>
      <c r="T57" s="26">
        <f t="shared" si="26"/>
        <v>0</v>
      </c>
      <c r="U57" s="26">
        <f t="shared" si="26"/>
        <v>0</v>
      </c>
      <c r="W57" s="29">
        <f t="shared" si="19"/>
        <v>0</v>
      </c>
    </row>
    <row r="58" spans="1:23" x14ac:dyDescent="0.25">
      <c r="A58" s="20" t="s">
        <v>3</v>
      </c>
      <c r="B58" s="29">
        <f t="shared" ref="B58:U58" si="27">SUM(B37:B57)</f>
        <v>-19.641000000000048</v>
      </c>
      <c r="C58" s="29">
        <f t="shared" si="27"/>
        <v>-299.73899999999992</v>
      </c>
      <c r="D58" s="29">
        <f t="shared" si="27"/>
        <v>-611.1239999999998</v>
      </c>
      <c r="E58" s="29">
        <f t="shared" si="27"/>
        <v>-266.66700000000003</v>
      </c>
      <c r="F58" s="29">
        <f t="shared" si="27"/>
        <v>-51.118999999999986</v>
      </c>
      <c r="G58" s="29">
        <f t="shared" si="27"/>
        <v>-445.87500000000023</v>
      </c>
      <c r="H58" s="29">
        <f t="shared" si="27"/>
        <v>-69.157000000000011</v>
      </c>
      <c r="I58" s="29">
        <f t="shared" si="27"/>
        <v>-613.58000000000004</v>
      </c>
      <c r="J58" s="29">
        <f t="shared" si="27"/>
        <v>-377.8830000000001</v>
      </c>
      <c r="K58" s="29">
        <f t="shared" si="27"/>
        <v>-1459.3580000000002</v>
      </c>
      <c r="L58" s="29">
        <f t="shared" si="27"/>
        <v>-221.1160000000001</v>
      </c>
      <c r="M58" s="29">
        <f t="shared" si="27"/>
        <v>67.027999999999906</v>
      </c>
      <c r="N58" s="29">
        <f t="shared" si="27"/>
        <v>-852.45099999999979</v>
      </c>
      <c r="O58" s="29">
        <f t="shared" si="27"/>
        <v>-190.50199999999995</v>
      </c>
      <c r="P58" s="29">
        <f t="shared" si="27"/>
        <v>-858.88499999999988</v>
      </c>
      <c r="Q58" s="29">
        <f t="shared" si="27"/>
        <v>-157.8189999999999</v>
      </c>
      <c r="R58" s="29">
        <f t="shared" si="27"/>
        <v>-36.201000000000157</v>
      </c>
      <c r="S58" s="29">
        <f t="shared" si="27"/>
        <v>38.021999999999878</v>
      </c>
      <c r="T58" s="29">
        <f t="shared" si="27"/>
        <v>-2467.259</v>
      </c>
      <c r="U58" s="29">
        <f t="shared" si="27"/>
        <v>-512.36</v>
      </c>
      <c r="W58" s="34"/>
    </row>
    <row r="59" spans="1:23" x14ac:dyDescent="0.25">
      <c r="A59" s="35" t="s">
        <v>161</v>
      </c>
    </row>
    <row r="60" spans="1:23" ht="7.5" customHeight="1" x14ac:dyDescent="0.25"/>
    <row r="61" spans="1:23" ht="22.5" x14ac:dyDescent="0.3">
      <c r="A61" s="25" t="s">
        <v>164</v>
      </c>
    </row>
    <row r="62" spans="1:23" ht="15" customHeight="1" x14ac:dyDescent="0.25">
      <c r="A62" s="9"/>
      <c r="B62" s="22" t="s">
        <v>17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W62" s="12" t="s">
        <v>18</v>
      </c>
    </row>
    <row r="63" spans="1:23" x14ac:dyDescent="0.25">
      <c r="A63" s="13" t="s">
        <v>1</v>
      </c>
      <c r="B63" s="14">
        <f t="shared" ref="B63:U63" si="28">B6</f>
        <v>2019</v>
      </c>
      <c r="C63" s="14">
        <f t="shared" si="28"/>
        <v>2020</v>
      </c>
      <c r="D63" s="14">
        <f t="shared" si="28"/>
        <v>2021</v>
      </c>
      <c r="E63" s="14">
        <f t="shared" si="28"/>
        <v>2022</v>
      </c>
      <c r="F63" s="14">
        <f t="shared" si="28"/>
        <v>2023</v>
      </c>
      <c r="G63" s="14">
        <f t="shared" si="28"/>
        <v>2024</v>
      </c>
      <c r="H63" s="14">
        <f t="shared" si="28"/>
        <v>2025</v>
      </c>
      <c r="I63" s="14">
        <f t="shared" si="28"/>
        <v>2026</v>
      </c>
      <c r="J63" s="14">
        <f t="shared" si="28"/>
        <v>2027</v>
      </c>
      <c r="K63" s="14">
        <f t="shared" si="28"/>
        <v>2028</v>
      </c>
      <c r="L63" s="14">
        <f t="shared" si="28"/>
        <v>2029</v>
      </c>
      <c r="M63" s="14">
        <f t="shared" si="28"/>
        <v>2030</v>
      </c>
      <c r="N63" s="14">
        <f t="shared" si="28"/>
        <v>2031</v>
      </c>
      <c r="O63" s="14">
        <f t="shared" si="28"/>
        <v>2032</v>
      </c>
      <c r="P63" s="14">
        <f t="shared" si="28"/>
        <v>2033</v>
      </c>
      <c r="Q63" s="14">
        <f t="shared" si="28"/>
        <v>2034</v>
      </c>
      <c r="R63" s="14">
        <f t="shared" si="28"/>
        <v>2035</v>
      </c>
      <c r="S63" s="14">
        <f t="shared" si="28"/>
        <v>2036</v>
      </c>
      <c r="T63" s="14">
        <f t="shared" si="28"/>
        <v>2037</v>
      </c>
      <c r="U63" s="14">
        <f t="shared" si="28"/>
        <v>2038</v>
      </c>
      <c r="W63" s="15" t="str">
        <f>W6</f>
        <v>2019-2038</v>
      </c>
    </row>
    <row r="64" spans="1:23" x14ac:dyDescent="0.25">
      <c r="A64" s="16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W64" s="19"/>
    </row>
    <row r="65" spans="1:23" x14ac:dyDescent="0.25">
      <c r="A65" s="6" t="s">
        <v>5</v>
      </c>
      <c r="B65" s="26">
        <f>IFERROR(INDEX('S06'!$B$124:$X$154,MATCH('TBL 9.5 Compare'!$A65,'S06'!$B$124:$B$154,0),MATCH('TBL 9.5 Compare'!B$63,'S06'!$B$124:$X$124,0)),0)</f>
        <v>0</v>
      </c>
      <c r="C65" s="26">
        <f>IFERROR(INDEX('S06'!$B$124:$X$154,MATCH('TBL 9.5 Compare'!$A65,'S06'!$B$124:$B$154,0),MATCH('TBL 9.5 Compare'!C$63,'S06'!$B$124:$X$124,0)),0)</f>
        <v>0</v>
      </c>
      <c r="D65" s="26">
        <f>IFERROR(INDEX('S06'!$B$124:$X$154,MATCH('TBL 9.5 Compare'!$A65,'S06'!$B$124:$B$154,0),MATCH('TBL 9.5 Compare'!D$63,'S06'!$B$124:$X$124,0)),0)</f>
        <v>0</v>
      </c>
      <c r="E65" s="26">
        <f>IFERROR(INDEX('S06'!$B$124:$X$154,MATCH('TBL 9.5 Compare'!$A65,'S06'!$B$124:$B$154,0),MATCH('TBL 9.5 Compare'!E$63,'S06'!$B$124:$X$124,0)),0)</f>
        <v>0</v>
      </c>
      <c r="F65" s="26">
        <f>IFERROR(INDEX('S06'!$B$124:$X$154,MATCH('TBL 9.5 Compare'!$A65,'S06'!$B$124:$B$154,0),MATCH('TBL 9.5 Compare'!F$63,'S06'!$B$124:$X$124,0)),0)</f>
        <v>0</v>
      </c>
      <c r="G65" s="26">
        <f>IFERROR(INDEX('S06'!$B$124:$X$154,MATCH('TBL 9.5 Compare'!$A65,'S06'!$B$124:$B$154,0),MATCH('TBL 9.5 Compare'!G$63,'S06'!$B$124:$X$124,0)),0)</f>
        <v>0</v>
      </c>
      <c r="H65" s="26">
        <f>IFERROR(INDEX('S06'!$B$124:$X$154,MATCH('TBL 9.5 Compare'!$A65,'S06'!$B$124:$B$154,0),MATCH('TBL 9.5 Compare'!H$63,'S06'!$B$124:$X$124,0)),0)</f>
        <v>0</v>
      </c>
      <c r="I65" s="26">
        <f>IFERROR(INDEX('S06'!$B$124:$X$154,MATCH('TBL 9.5 Compare'!$A65,'S06'!$B$124:$B$154,0),MATCH('TBL 9.5 Compare'!I$63,'S06'!$B$124:$X$124,0)),0)</f>
        <v>0</v>
      </c>
      <c r="J65" s="26">
        <f>IFERROR(INDEX('S06'!$B$124:$X$154,MATCH('TBL 9.5 Compare'!$A65,'S06'!$B$124:$B$154,0),MATCH('TBL 9.5 Compare'!J$63,'S06'!$B$124:$X$124,0)),0)</f>
        <v>0</v>
      </c>
      <c r="K65" s="26">
        <f>IFERROR(INDEX('S06'!$B$124:$X$154,MATCH('TBL 9.5 Compare'!$A65,'S06'!$B$124:$B$154,0),MATCH('TBL 9.5 Compare'!K$63,'S06'!$B$124:$X$124,0)),0)</f>
        <v>0</v>
      </c>
      <c r="L65" s="26">
        <f>IFERROR(INDEX('S06'!$B$124:$X$154,MATCH('TBL 9.5 Compare'!$A65,'S06'!$B$124:$B$154,0),MATCH('TBL 9.5 Compare'!L$63,'S06'!$B$124:$X$124,0)),0)</f>
        <v>0</v>
      </c>
      <c r="M65" s="26">
        <f>IFERROR(INDEX('S06'!$B$124:$X$154,MATCH('TBL 9.5 Compare'!$A65,'S06'!$B$124:$B$154,0),MATCH('TBL 9.5 Compare'!M$63,'S06'!$B$124:$X$124,0)),0)</f>
        <v>0</v>
      </c>
      <c r="N65" s="26">
        <f>IFERROR(INDEX('S06'!$B$124:$X$154,MATCH('TBL 9.5 Compare'!$A65,'S06'!$B$124:$B$154,0),MATCH('TBL 9.5 Compare'!N$63,'S06'!$B$124:$X$124,0)),0)</f>
        <v>0</v>
      </c>
      <c r="O65" s="26">
        <f>IFERROR(INDEX('S06'!$B$124:$X$154,MATCH('TBL 9.5 Compare'!$A65,'S06'!$B$124:$B$154,0),MATCH('TBL 9.5 Compare'!O$63,'S06'!$B$124:$X$124,0)),0)</f>
        <v>0</v>
      </c>
      <c r="P65" s="26">
        <f>IFERROR(INDEX('S06'!$B$124:$X$154,MATCH('TBL 9.5 Compare'!$A65,'S06'!$B$124:$B$154,0),MATCH('TBL 9.5 Compare'!P$63,'S06'!$B$124:$X$124,0)),0)</f>
        <v>0</v>
      </c>
      <c r="Q65" s="26">
        <f>IFERROR(INDEX('S06'!$B$124:$X$154,MATCH('TBL 9.5 Compare'!$A65,'S06'!$B$124:$B$154,0),MATCH('TBL 9.5 Compare'!Q$63,'S06'!$B$124:$X$124,0)),0)</f>
        <v>0</v>
      </c>
      <c r="R65" s="26">
        <f>IFERROR(INDEX('S06'!$B$124:$X$154,MATCH('TBL 9.5 Compare'!$A65,'S06'!$B$124:$B$154,0),MATCH('TBL 9.5 Compare'!R$63,'S06'!$B$124:$X$124,0)),0)</f>
        <v>0</v>
      </c>
      <c r="S65" s="26">
        <f>IFERROR(INDEX('S06'!$B$124:$X$154,MATCH('TBL 9.5 Compare'!$A65,'S06'!$B$124:$B$154,0),MATCH('TBL 9.5 Compare'!S$63,'S06'!$B$124:$X$124,0)),0)</f>
        <v>0</v>
      </c>
      <c r="T65" s="26">
        <f>IFERROR(INDEX('S06'!$B$124:$X$154,MATCH('TBL 9.5 Compare'!$A65,'S06'!$B$124:$B$154,0),MATCH('TBL 9.5 Compare'!T$63,'S06'!$B$124:$X$124,0)),0)</f>
        <v>505.2</v>
      </c>
      <c r="U65" s="26">
        <f>IFERROR(INDEX('S06'!$B$124:$X$154,MATCH('TBL 9.5 Compare'!$A65,'S06'!$B$124:$B$154,0),MATCH('TBL 9.5 Compare'!U$63,'S06'!$B$124:$X$124,0)),0)</f>
        <v>0</v>
      </c>
      <c r="W65" s="27">
        <f t="shared" ref="W65:W74" si="29">SUM(B65:U65)</f>
        <v>505.2</v>
      </c>
    </row>
    <row r="66" spans="1:23" x14ac:dyDescent="0.25">
      <c r="A66" s="6" t="s">
        <v>6</v>
      </c>
      <c r="B66" s="26">
        <f>IFERROR(INDEX('S06'!$B$124:$X$154,MATCH('TBL 9.5 Compare'!$A66,'S06'!$B$124:$B$154,0),MATCH('TBL 9.5 Compare'!B$63,'S06'!$B$124:$X$124,0)),0)</f>
        <v>0</v>
      </c>
      <c r="C66" s="26">
        <f>IFERROR(INDEX('S06'!$B$124:$X$154,MATCH('TBL 9.5 Compare'!$A66,'S06'!$B$124:$B$154,0),MATCH('TBL 9.5 Compare'!C$63,'S06'!$B$124:$X$124,0)),0)</f>
        <v>0</v>
      </c>
      <c r="D66" s="26">
        <f>IFERROR(INDEX('S06'!$B$124:$X$154,MATCH('TBL 9.5 Compare'!$A66,'S06'!$B$124:$B$154,0),MATCH('TBL 9.5 Compare'!D$63,'S06'!$B$124:$X$124,0)),0)</f>
        <v>0</v>
      </c>
      <c r="E66" s="26">
        <f>IFERROR(INDEX('S06'!$B$124:$X$154,MATCH('TBL 9.5 Compare'!$A66,'S06'!$B$124:$B$154,0),MATCH('TBL 9.5 Compare'!E$63,'S06'!$B$124:$X$124,0)),0)</f>
        <v>0</v>
      </c>
      <c r="F66" s="26">
        <f>IFERROR(INDEX('S06'!$B$124:$X$154,MATCH('TBL 9.5 Compare'!$A66,'S06'!$B$124:$B$154,0),MATCH('TBL 9.5 Compare'!F$63,'S06'!$B$124:$X$124,0)),0)</f>
        <v>0</v>
      </c>
      <c r="G66" s="26">
        <f>IFERROR(INDEX('S06'!$B$124:$X$154,MATCH('TBL 9.5 Compare'!$A66,'S06'!$B$124:$B$154,0),MATCH('TBL 9.5 Compare'!G$63,'S06'!$B$124:$X$124,0)),0)</f>
        <v>0</v>
      </c>
      <c r="H66" s="26">
        <f>IFERROR(INDEX('S06'!$B$124:$X$154,MATCH('TBL 9.5 Compare'!$A66,'S06'!$B$124:$B$154,0),MATCH('TBL 9.5 Compare'!H$63,'S06'!$B$124:$X$124,0)),0)</f>
        <v>0</v>
      </c>
      <c r="I66" s="26">
        <f>IFERROR(INDEX('S06'!$B$124:$X$154,MATCH('TBL 9.5 Compare'!$A66,'S06'!$B$124:$B$154,0),MATCH('TBL 9.5 Compare'!I$63,'S06'!$B$124:$X$124,0)),0)</f>
        <v>0</v>
      </c>
      <c r="J66" s="26">
        <f>IFERROR(INDEX('S06'!$B$124:$X$154,MATCH('TBL 9.5 Compare'!$A66,'S06'!$B$124:$B$154,0),MATCH('TBL 9.5 Compare'!J$63,'S06'!$B$124:$X$124,0)),0)</f>
        <v>0</v>
      </c>
      <c r="K66" s="26">
        <f>IFERROR(INDEX('S06'!$B$124:$X$154,MATCH('TBL 9.5 Compare'!$A66,'S06'!$B$124:$B$154,0),MATCH('TBL 9.5 Compare'!K$63,'S06'!$B$124:$X$124,0)),0)</f>
        <v>184.9</v>
      </c>
      <c r="L66" s="26">
        <f>IFERROR(INDEX('S06'!$B$124:$X$154,MATCH('TBL 9.5 Compare'!$A66,'S06'!$B$124:$B$154,0),MATCH('TBL 9.5 Compare'!L$63,'S06'!$B$124:$X$124,0)),0)</f>
        <v>369.8</v>
      </c>
      <c r="M66" s="26">
        <f>IFERROR(INDEX('S06'!$B$124:$X$154,MATCH('TBL 9.5 Compare'!$A66,'S06'!$B$124:$B$154,0),MATCH('TBL 9.5 Compare'!M$63,'S06'!$B$124:$X$124,0)),0)</f>
        <v>0</v>
      </c>
      <c r="N66" s="26">
        <f>IFERROR(INDEX('S06'!$B$124:$X$154,MATCH('TBL 9.5 Compare'!$A66,'S06'!$B$124:$B$154,0),MATCH('TBL 9.5 Compare'!N$63,'S06'!$B$124:$X$124,0)),0)</f>
        <v>0</v>
      </c>
      <c r="O66" s="26">
        <f>IFERROR(INDEX('S06'!$B$124:$X$154,MATCH('TBL 9.5 Compare'!$A66,'S06'!$B$124:$B$154,0),MATCH('TBL 9.5 Compare'!O$63,'S06'!$B$124:$X$124,0)),0)</f>
        <v>0</v>
      </c>
      <c r="P66" s="26">
        <f>IFERROR(INDEX('S06'!$B$124:$X$154,MATCH('TBL 9.5 Compare'!$A66,'S06'!$B$124:$B$154,0),MATCH('TBL 9.5 Compare'!P$63,'S06'!$B$124:$X$124,0)),0)</f>
        <v>0</v>
      </c>
      <c r="Q66" s="26">
        <f>IFERROR(INDEX('S06'!$B$124:$X$154,MATCH('TBL 9.5 Compare'!$A66,'S06'!$B$124:$B$154,0),MATCH('TBL 9.5 Compare'!Q$63,'S06'!$B$124:$X$124,0)),0)</f>
        <v>0</v>
      </c>
      <c r="R66" s="26">
        <f>IFERROR(INDEX('S06'!$B$124:$X$154,MATCH('TBL 9.5 Compare'!$A66,'S06'!$B$124:$B$154,0),MATCH('TBL 9.5 Compare'!R$63,'S06'!$B$124:$X$124,0)),0)</f>
        <v>0</v>
      </c>
      <c r="S66" s="26">
        <f>IFERROR(INDEX('S06'!$B$124:$X$154,MATCH('TBL 9.5 Compare'!$A66,'S06'!$B$124:$B$154,0),MATCH('TBL 9.5 Compare'!S$63,'S06'!$B$124:$X$124,0)),0)</f>
        <v>0</v>
      </c>
      <c r="T66" s="26">
        <f>IFERROR(INDEX('S06'!$B$124:$X$154,MATCH('TBL 9.5 Compare'!$A66,'S06'!$B$124:$B$154,0),MATCH('TBL 9.5 Compare'!T$63,'S06'!$B$124:$X$124,0)),0)</f>
        <v>812.6</v>
      </c>
      <c r="U66" s="26">
        <f>IFERROR(INDEX('S06'!$B$124:$X$154,MATCH('TBL 9.5 Compare'!$A66,'S06'!$B$124:$B$154,0),MATCH('TBL 9.5 Compare'!U$63,'S06'!$B$124:$X$124,0)),0)</f>
        <v>0</v>
      </c>
      <c r="W66" s="27">
        <f t="shared" si="29"/>
        <v>1367.3000000000002</v>
      </c>
    </row>
    <row r="67" spans="1:23" x14ac:dyDescent="0.25">
      <c r="A67" s="6" t="s">
        <v>7</v>
      </c>
      <c r="B67" s="26">
        <f>IFERROR(INDEX('S06'!$B$124:$X$154,MATCH('TBL 9.5 Compare'!$A67,'S06'!$B$124:$B$154,0),MATCH('TBL 9.5 Compare'!B$63,'S06'!$B$124:$X$124,0)),0)</f>
        <v>135.39000000000001</v>
      </c>
      <c r="C67" s="26">
        <f>IFERROR(INDEX('S06'!$B$124:$X$154,MATCH('TBL 9.5 Compare'!$A67,'S06'!$B$124:$B$154,0),MATCH('TBL 9.5 Compare'!C$63,'S06'!$B$124:$X$124,0)),0)</f>
        <v>133.81000000000003</v>
      </c>
      <c r="D67" s="26">
        <f>IFERROR(INDEX('S06'!$B$124:$X$154,MATCH('TBL 9.5 Compare'!$A67,'S06'!$B$124:$B$154,0),MATCH('TBL 9.5 Compare'!D$63,'S06'!$B$124:$X$124,0)),0)</f>
        <v>129.43</v>
      </c>
      <c r="E67" s="26">
        <f>IFERROR(INDEX('S06'!$B$124:$X$154,MATCH('TBL 9.5 Compare'!$A67,'S06'!$B$124:$B$154,0),MATCH('TBL 9.5 Compare'!E$63,'S06'!$B$124:$X$124,0)),0)</f>
        <v>142.19999999999999</v>
      </c>
      <c r="F67" s="26">
        <f>IFERROR(INDEX('S06'!$B$124:$X$154,MATCH('TBL 9.5 Compare'!$A67,'S06'!$B$124:$B$154,0),MATCH('TBL 9.5 Compare'!F$63,'S06'!$B$124:$X$124,0)),0)</f>
        <v>151.34000000000003</v>
      </c>
      <c r="G67" s="26">
        <f>IFERROR(INDEX('S06'!$B$124:$X$154,MATCH('TBL 9.5 Compare'!$A67,'S06'!$B$124:$B$154,0),MATCH('TBL 9.5 Compare'!G$63,'S06'!$B$124:$X$124,0)),0)</f>
        <v>151.06</v>
      </c>
      <c r="H67" s="26">
        <f>IFERROR(INDEX('S06'!$B$124:$X$154,MATCH('TBL 9.5 Compare'!$A67,'S06'!$B$124:$B$154,0),MATCH('TBL 9.5 Compare'!H$63,'S06'!$B$124:$X$124,0)),0)</f>
        <v>147.01000000000002</v>
      </c>
      <c r="I67" s="26">
        <f>IFERROR(INDEX('S06'!$B$124:$X$154,MATCH('TBL 9.5 Compare'!$A67,'S06'!$B$124:$B$154,0),MATCH('TBL 9.5 Compare'!I$63,'S06'!$B$124:$X$124,0)),0)</f>
        <v>147.76000000000002</v>
      </c>
      <c r="J67" s="26">
        <f>IFERROR(INDEX('S06'!$B$124:$X$154,MATCH('TBL 9.5 Compare'!$A67,'S06'!$B$124:$B$154,0),MATCH('TBL 9.5 Compare'!J$63,'S06'!$B$124:$X$124,0)),0)</f>
        <v>143.75000000000003</v>
      </c>
      <c r="K67" s="26">
        <f>IFERROR(INDEX('S06'!$B$124:$X$154,MATCH('TBL 9.5 Compare'!$A67,'S06'!$B$124:$B$154,0),MATCH('TBL 9.5 Compare'!K$63,'S06'!$B$124:$X$124,0)),0)</f>
        <v>138.01</v>
      </c>
      <c r="L67" s="26">
        <f>IFERROR(INDEX('S06'!$B$124:$X$154,MATCH('TBL 9.5 Compare'!$A67,'S06'!$B$124:$B$154,0),MATCH('TBL 9.5 Compare'!L$63,'S06'!$B$124:$X$124,0)),0)</f>
        <v>123.94</v>
      </c>
      <c r="M67" s="26">
        <f>IFERROR(INDEX('S06'!$B$124:$X$154,MATCH('TBL 9.5 Compare'!$A67,'S06'!$B$124:$B$154,0),MATCH('TBL 9.5 Compare'!M$63,'S06'!$B$124:$X$124,0)),0)</f>
        <v>120.47000000000001</v>
      </c>
      <c r="N67" s="26">
        <f>IFERROR(INDEX('S06'!$B$124:$X$154,MATCH('TBL 9.5 Compare'!$A67,'S06'!$B$124:$B$154,0),MATCH('TBL 9.5 Compare'!N$63,'S06'!$B$124:$X$124,0)),0)</f>
        <v>109.00999999999999</v>
      </c>
      <c r="O67" s="26">
        <f>IFERROR(INDEX('S06'!$B$124:$X$154,MATCH('TBL 9.5 Compare'!$A67,'S06'!$B$124:$B$154,0),MATCH('TBL 9.5 Compare'!O$63,'S06'!$B$124:$X$124,0)),0)</f>
        <v>103.53999999999999</v>
      </c>
      <c r="P67" s="26">
        <f>IFERROR(INDEX('S06'!$B$124:$X$154,MATCH('TBL 9.5 Compare'!$A67,'S06'!$B$124:$B$154,0),MATCH('TBL 9.5 Compare'!P$63,'S06'!$B$124:$X$124,0)),0)</f>
        <v>99.83</v>
      </c>
      <c r="Q67" s="26">
        <f>IFERROR(INDEX('S06'!$B$124:$X$154,MATCH('TBL 9.5 Compare'!$A67,'S06'!$B$124:$B$154,0),MATCH('TBL 9.5 Compare'!Q$63,'S06'!$B$124:$X$124,0)),0)</f>
        <v>81.47999999999999</v>
      </c>
      <c r="R67" s="26">
        <f>IFERROR(INDEX('S06'!$B$124:$X$154,MATCH('TBL 9.5 Compare'!$A67,'S06'!$B$124:$B$154,0),MATCH('TBL 9.5 Compare'!R$63,'S06'!$B$124:$X$124,0)),0)</f>
        <v>76.240000000000009</v>
      </c>
      <c r="S67" s="26">
        <f>IFERROR(INDEX('S06'!$B$124:$X$154,MATCH('TBL 9.5 Compare'!$A67,'S06'!$B$124:$B$154,0),MATCH('TBL 9.5 Compare'!S$63,'S06'!$B$124:$X$124,0)),0)</f>
        <v>66.77</v>
      </c>
      <c r="T67" s="26">
        <f>IFERROR(INDEX('S06'!$B$124:$X$154,MATCH('TBL 9.5 Compare'!$A67,'S06'!$B$124:$B$154,0),MATCH('TBL 9.5 Compare'!T$63,'S06'!$B$124:$X$124,0)),0)</f>
        <v>58.72</v>
      </c>
      <c r="U67" s="26">
        <f>IFERROR(INDEX('S06'!$B$124:$X$154,MATCH('TBL 9.5 Compare'!$A67,'S06'!$B$124:$B$154,0),MATCH('TBL 9.5 Compare'!U$63,'S06'!$B$124:$X$124,0)),0)</f>
        <v>62.640000000000008</v>
      </c>
      <c r="W67" s="27">
        <f t="shared" si="29"/>
        <v>2322.3999999999992</v>
      </c>
    </row>
    <row r="68" spans="1:23" x14ac:dyDescent="0.25">
      <c r="A68" s="21" t="s">
        <v>8</v>
      </c>
      <c r="B68" s="36">
        <f>IFERROR(INDEX('S06'!$B$124:$X$154,MATCH('TBL 9.5 Compare'!$A68,'S06'!$B$124:$B$154,0),MATCH('TBL 9.5 Compare'!B$63,'S06'!$B$124:$X$124,0)),0)</f>
        <v>4.0599999999999996</v>
      </c>
      <c r="C68" s="36">
        <f>IFERROR(INDEX('S06'!$B$124:$X$154,MATCH('TBL 9.5 Compare'!$A68,'S06'!$B$124:$B$154,0),MATCH('TBL 9.5 Compare'!C$63,'S06'!$B$124:$X$124,0)),0)</f>
        <v>0</v>
      </c>
      <c r="D68" s="36">
        <f>IFERROR(INDEX('S06'!$B$124:$X$154,MATCH('TBL 9.5 Compare'!$A68,'S06'!$B$124:$B$154,0),MATCH('TBL 9.5 Compare'!D$63,'S06'!$B$124:$X$124,0)),0)</f>
        <v>15.256</v>
      </c>
      <c r="E68" s="36">
        <f>IFERROR(INDEX('S06'!$B$124:$X$154,MATCH('TBL 9.5 Compare'!$A68,'S06'!$B$124:$B$154,0),MATCH('TBL 9.5 Compare'!E$63,'S06'!$B$124:$X$124,0)),0)</f>
        <v>0</v>
      </c>
      <c r="F68" s="36">
        <f>IFERROR(INDEX('S06'!$B$124:$X$154,MATCH('TBL 9.5 Compare'!$A68,'S06'!$B$124:$B$154,0),MATCH('TBL 9.5 Compare'!F$63,'S06'!$B$124:$X$124,0)),0)</f>
        <v>9.8580000000000005</v>
      </c>
      <c r="G68" s="36">
        <f>IFERROR(INDEX('S06'!$B$124:$X$154,MATCH('TBL 9.5 Compare'!$A68,'S06'!$B$124:$B$154,0),MATCH('TBL 9.5 Compare'!G$63,'S06'!$B$124:$X$124,0)),0)</f>
        <v>0</v>
      </c>
      <c r="H68" s="36">
        <f>IFERROR(INDEX('S06'!$B$124:$X$154,MATCH('TBL 9.5 Compare'!$A68,'S06'!$B$124:$B$154,0),MATCH('TBL 9.5 Compare'!H$63,'S06'!$B$124:$X$124,0)),0)</f>
        <v>8.2110000000000003</v>
      </c>
      <c r="I68" s="36">
        <f>IFERROR(INDEX('S06'!$B$124:$X$154,MATCH('TBL 9.5 Compare'!$A68,'S06'!$B$124:$B$154,0),MATCH('TBL 9.5 Compare'!I$63,'S06'!$B$124:$X$124,0)),0)</f>
        <v>7.1660000000000004</v>
      </c>
      <c r="J68" s="36">
        <f>IFERROR(INDEX('S06'!$B$124:$X$154,MATCH('TBL 9.5 Compare'!$A68,'S06'!$B$124:$B$154,0),MATCH('TBL 9.5 Compare'!J$63,'S06'!$B$124:$X$124,0)),0)</f>
        <v>0</v>
      </c>
      <c r="K68" s="36">
        <f>IFERROR(INDEX('S06'!$B$124:$X$154,MATCH('TBL 9.5 Compare'!$A68,'S06'!$B$124:$B$154,0),MATCH('TBL 9.5 Compare'!K$63,'S06'!$B$124:$X$124,0)),0)</f>
        <v>126.018</v>
      </c>
      <c r="L68" s="36">
        <f>IFERROR(INDEX('S06'!$B$124:$X$154,MATCH('TBL 9.5 Compare'!$A68,'S06'!$B$124:$B$154,0),MATCH('TBL 9.5 Compare'!L$63,'S06'!$B$124:$X$124,0)),0)</f>
        <v>6.6929999999999996</v>
      </c>
      <c r="M68" s="36">
        <f>IFERROR(INDEX('S06'!$B$124:$X$154,MATCH('TBL 9.5 Compare'!$A68,'S06'!$B$124:$B$154,0),MATCH('TBL 9.5 Compare'!M$63,'S06'!$B$124:$X$124,0)),0)</f>
        <v>0</v>
      </c>
      <c r="N68" s="36">
        <f>IFERROR(INDEX('S06'!$B$124:$X$154,MATCH('TBL 9.5 Compare'!$A68,'S06'!$B$124:$B$154,0),MATCH('TBL 9.5 Compare'!N$63,'S06'!$B$124:$X$124,0)),0)</f>
        <v>8.2140000000000004</v>
      </c>
      <c r="O68" s="36">
        <f>IFERROR(INDEX('S06'!$B$124:$X$154,MATCH('TBL 9.5 Compare'!$A68,'S06'!$B$124:$B$154,0),MATCH('TBL 9.5 Compare'!O$63,'S06'!$B$124:$X$124,0)),0)</f>
        <v>11.995000000000001</v>
      </c>
      <c r="P68" s="36">
        <f>IFERROR(INDEX('S06'!$B$124:$X$154,MATCH('TBL 9.5 Compare'!$A68,'S06'!$B$124:$B$154,0),MATCH('TBL 9.5 Compare'!P$63,'S06'!$B$124:$X$124,0)),0)</f>
        <v>0</v>
      </c>
      <c r="Q68" s="36">
        <f>IFERROR(INDEX('S06'!$B$124:$X$154,MATCH('TBL 9.5 Compare'!$A68,'S06'!$B$124:$B$154,0),MATCH('TBL 9.5 Compare'!Q$63,'S06'!$B$124:$X$124,0)),0)</f>
        <v>0</v>
      </c>
      <c r="R68" s="36">
        <f>IFERROR(INDEX('S06'!$B$124:$X$154,MATCH('TBL 9.5 Compare'!$A68,'S06'!$B$124:$B$154,0),MATCH('TBL 9.5 Compare'!R$63,'S06'!$B$124:$X$124,0)),0)</f>
        <v>15.343</v>
      </c>
      <c r="S68" s="36">
        <f>IFERROR(INDEX('S06'!$B$124:$X$154,MATCH('TBL 9.5 Compare'!$A68,'S06'!$B$124:$B$154,0),MATCH('TBL 9.5 Compare'!S$63,'S06'!$B$124:$X$124,0)),0)</f>
        <v>3.6539999999999999</v>
      </c>
      <c r="T68" s="36">
        <f>IFERROR(INDEX('S06'!$B$124:$X$154,MATCH('TBL 9.5 Compare'!$A68,'S06'!$B$124:$B$154,0),MATCH('TBL 9.5 Compare'!T$63,'S06'!$B$124:$X$124,0)),0)</f>
        <v>82.769000000000005</v>
      </c>
      <c r="U68" s="36">
        <f>IFERROR(INDEX('S06'!$B$124:$X$154,MATCH('TBL 9.5 Compare'!$A68,'S06'!$B$124:$B$154,0),MATCH('TBL 9.5 Compare'!U$63,'S06'!$B$124:$X$124,0)),0)</f>
        <v>194.71299999999999</v>
      </c>
      <c r="W68" s="27">
        <f t="shared" si="29"/>
        <v>493.95000000000005</v>
      </c>
    </row>
    <row r="69" spans="1:23" x14ac:dyDescent="0.25">
      <c r="A69" s="21" t="s">
        <v>9</v>
      </c>
      <c r="B69" s="36">
        <f>IFERROR(INDEX('S06'!$B$124:$X$154,MATCH('TBL 9.5 Compare'!$A69,'S06'!$B$124:$B$154,0),MATCH('TBL 9.5 Compare'!B$63,'S06'!$B$124:$X$124,0)),0)</f>
        <v>0</v>
      </c>
      <c r="C69" s="36">
        <f>IFERROR(INDEX('S06'!$B$124:$X$154,MATCH('TBL 9.5 Compare'!$A69,'S06'!$B$124:$B$154,0),MATCH('TBL 9.5 Compare'!C$63,'S06'!$B$124:$X$124,0)),0)</f>
        <v>0</v>
      </c>
      <c r="D69" s="36">
        <f>IFERROR(INDEX('S06'!$B$124:$X$154,MATCH('TBL 9.5 Compare'!$A69,'S06'!$B$124:$B$154,0),MATCH('TBL 9.5 Compare'!D$63,'S06'!$B$124:$X$124,0)),0)</f>
        <v>0</v>
      </c>
      <c r="E69" s="36">
        <f>IFERROR(INDEX('S06'!$B$124:$X$154,MATCH('TBL 9.5 Compare'!$A69,'S06'!$B$124:$B$154,0),MATCH('TBL 9.5 Compare'!E$63,'S06'!$B$124:$X$124,0)),0)</f>
        <v>0</v>
      </c>
      <c r="F69" s="36">
        <f>IFERROR(INDEX('S06'!$B$124:$X$154,MATCH('TBL 9.5 Compare'!$A69,'S06'!$B$124:$B$154,0),MATCH('TBL 9.5 Compare'!F$63,'S06'!$B$124:$X$124,0)),0)</f>
        <v>0</v>
      </c>
      <c r="G69" s="36">
        <f>IFERROR(INDEX('S06'!$B$124:$X$154,MATCH('TBL 9.5 Compare'!$A69,'S06'!$B$124:$B$154,0),MATCH('TBL 9.5 Compare'!G$63,'S06'!$B$124:$X$124,0)),0)</f>
        <v>1920</v>
      </c>
      <c r="H69" s="36">
        <f>IFERROR(INDEX('S06'!$B$124:$X$154,MATCH('TBL 9.5 Compare'!$A69,'S06'!$B$124:$B$154,0),MATCH('TBL 9.5 Compare'!H$63,'S06'!$B$124:$X$124,0)),0)</f>
        <v>0</v>
      </c>
      <c r="I69" s="36">
        <f>IFERROR(INDEX('S06'!$B$124:$X$154,MATCH('TBL 9.5 Compare'!$A69,'S06'!$B$124:$B$154,0),MATCH('TBL 9.5 Compare'!I$63,'S06'!$B$124:$X$124,0)),0)</f>
        <v>0</v>
      </c>
      <c r="J69" s="36">
        <f>IFERROR(INDEX('S06'!$B$124:$X$154,MATCH('TBL 9.5 Compare'!$A69,'S06'!$B$124:$B$154,0),MATCH('TBL 9.5 Compare'!J$63,'S06'!$B$124:$X$124,0)),0)</f>
        <v>0</v>
      </c>
      <c r="K69" s="36">
        <f>IFERROR(INDEX('S06'!$B$124:$X$154,MATCH('TBL 9.5 Compare'!$A69,'S06'!$B$124:$B$154,0),MATCH('TBL 9.5 Compare'!K$63,'S06'!$B$124:$X$124,0)),0)</f>
        <v>0</v>
      </c>
      <c r="L69" s="36">
        <f>IFERROR(INDEX('S06'!$B$124:$X$154,MATCH('TBL 9.5 Compare'!$A69,'S06'!$B$124:$B$154,0),MATCH('TBL 9.5 Compare'!L$63,'S06'!$B$124:$X$124,0)),0)</f>
        <v>0</v>
      </c>
      <c r="M69" s="36">
        <f>IFERROR(INDEX('S06'!$B$124:$X$154,MATCH('TBL 9.5 Compare'!$A69,'S06'!$B$124:$B$154,0),MATCH('TBL 9.5 Compare'!M$63,'S06'!$B$124:$X$124,0)),0)</f>
        <v>1100</v>
      </c>
      <c r="N69" s="36">
        <f>IFERROR(INDEX('S06'!$B$124:$X$154,MATCH('TBL 9.5 Compare'!$A69,'S06'!$B$124:$B$154,0),MATCH('TBL 9.5 Compare'!N$63,'S06'!$B$124:$X$124,0)),0)</f>
        <v>0</v>
      </c>
      <c r="O69" s="36">
        <f>IFERROR(INDEX('S06'!$B$124:$X$154,MATCH('TBL 9.5 Compare'!$A69,'S06'!$B$124:$B$154,0),MATCH('TBL 9.5 Compare'!O$63,'S06'!$B$124:$X$124,0)),0)</f>
        <v>0</v>
      </c>
      <c r="P69" s="36">
        <f>IFERROR(INDEX('S06'!$B$124:$X$154,MATCH('TBL 9.5 Compare'!$A69,'S06'!$B$124:$B$154,0),MATCH('TBL 9.5 Compare'!P$63,'S06'!$B$124:$X$124,0)),0)</f>
        <v>0</v>
      </c>
      <c r="Q69" s="36">
        <f>IFERROR(INDEX('S06'!$B$124:$X$154,MATCH('TBL 9.5 Compare'!$A69,'S06'!$B$124:$B$154,0),MATCH('TBL 9.5 Compare'!Q$63,'S06'!$B$124:$X$124,0)),0)</f>
        <v>0</v>
      </c>
      <c r="R69" s="36">
        <f>IFERROR(INDEX('S06'!$B$124:$X$154,MATCH('TBL 9.5 Compare'!$A69,'S06'!$B$124:$B$154,0),MATCH('TBL 9.5 Compare'!R$63,'S06'!$B$124:$X$124,0)),0)</f>
        <v>0</v>
      </c>
      <c r="S69" s="36">
        <f>IFERROR(INDEX('S06'!$B$124:$X$154,MATCH('TBL 9.5 Compare'!$A69,'S06'!$B$124:$B$154,0),MATCH('TBL 9.5 Compare'!S$63,'S06'!$B$124:$X$124,0)),0)</f>
        <v>0</v>
      </c>
      <c r="T69" s="36">
        <f>IFERROR(INDEX('S06'!$B$124:$X$154,MATCH('TBL 9.5 Compare'!$A69,'S06'!$B$124:$B$154,0),MATCH('TBL 9.5 Compare'!T$63,'S06'!$B$124:$X$124,0)),0)</f>
        <v>92.4</v>
      </c>
      <c r="U69" s="36">
        <f>IFERROR(INDEX('S06'!$B$124:$X$154,MATCH('TBL 9.5 Compare'!$A69,'S06'!$B$124:$B$154,0),MATCH('TBL 9.5 Compare'!U$63,'S06'!$B$124:$X$124,0)),0)</f>
        <v>57.6</v>
      </c>
      <c r="W69" s="27">
        <f t="shared" si="29"/>
        <v>3170</v>
      </c>
    </row>
    <row r="70" spans="1:23" x14ac:dyDescent="0.25">
      <c r="A70" s="21" t="s">
        <v>133</v>
      </c>
      <c r="B70" s="36">
        <f>IFERROR(INDEX('S06'!$B$124:$X$154,MATCH('TBL 9.5 Compare'!$A70,'S06'!$B$124:$B$154,0),MATCH('TBL 9.5 Compare'!B$63,'S06'!$B$124:$X$124,0)),0)</f>
        <v>0</v>
      </c>
      <c r="C70" s="36">
        <f>IFERROR(INDEX('S06'!$B$124:$X$154,MATCH('TBL 9.5 Compare'!$A70,'S06'!$B$124:$B$154,0),MATCH('TBL 9.5 Compare'!C$63,'S06'!$B$124:$X$124,0)),0)</f>
        <v>0</v>
      </c>
      <c r="D70" s="36">
        <f>IFERROR(INDEX('S06'!$B$124:$X$154,MATCH('TBL 9.5 Compare'!$A70,'S06'!$B$124:$B$154,0),MATCH('TBL 9.5 Compare'!D$63,'S06'!$B$124:$X$124,0)),0)</f>
        <v>0</v>
      </c>
      <c r="E70" s="36">
        <f>IFERROR(INDEX('S06'!$B$124:$X$154,MATCH('TBL 9.5 Compare'!$A70,'S06'!$B$124:$B$154,0),MATCH('TBL 9.5 Compare'!E$63,'S06'!$B$124:$X$124,0)),0)</f>
        <v>0</v>
      </c>
      <c r="F70" s="36">
        <f>IFERROR(INDEX('S06'!$B$124:$X$154,MATCH('TBL 9.5 Compare'!$A70,'S06'!$B$124:$B$154,0),MATCH('TBL 9.5 Compare'!F$63,'S06'!$B$124:$X$124,0)),0)</f>
        <v>0</v>
      </c>
      <c r="G70" s="36">
        <f>IFERROR(INDEX('S06'!$B$124:$X$154,MATCH('TBL 9.5 Compare'!$A70,'S06'!$B$124:$B$154,0),MATCH('TBL 9.5 Compare'!G$63,'S06'!$B$124:$X$124,0)),0)</f>
        <v>0</v>
      </c>
      <c r="H70" s="36">
        <f>IFERROR(INDEX('S06'!$B$124:$X$154,MATCH('TBL 9.5 Compare'!$A70,'S06'!$B$124:$B$154,0),MATCH('TBL 9.5 Compare'!H$63,'S06'!$B$124:$X$124,0)),0)</f>
        <v>0</v>
      </c>
      <c r="I70" s="36">
        <f>IFERROR(INDEX('S06'!$B$124:$X$154,MATCH('TBL 9.5 Compare'!$A70,'S06'!$B$124:$B$154,0),MATCH('TBL 9.5 Compare'!I$63,'S06'!$B$124:$X$124,0)),0)</f>
        <v>0</v>
      </c>
      <c r="J70" s="36">
        <f>IFERROR(INDEX('S06'!$B$124:$X$154,MATCH('TBL 9.5 Compare'!$A70,'S06'!$B$124:$B$154,0),MATCH('TBL 9.5 Compare'!J$63,'S06'!$B$124:$X$124,0)),0)</f>
        <v>0</v>
      </c>
      <c r="K70" s="36">
        <f>IFERROR(INDEX('S06'!$B$124:$X$154,MATCH('TBL 9.5 Compare'!$A70,'S06'!$B$124:$B$154,0),MATCH('TBL 9.5 Compare'!K$63,'S06'!$B$124:$X$124,0)),0)</f>
        <v>0</v>
      </c>
      <c r="L70" s="36">
        <f>IFERROR(INDEX('S06'!$B$124:$X$154,MATCH('TBL 9.5 Compare'!$A70,'S06'!$B$124:$B$154,0),MATCH('TBL 9.5 Compare'!L$63,'S06'!$B$124:$X$124,0)),0)</f>
        <v>0</v>
      </c>
      <c r="M70" s="36">
        <f>IFERROR(INDEX('S06'!$B$124:$X$154,MATCH('TBL 9.5 Compare'!$A70,'S06'!$B$124:$B$154,0),MATCH('TBL 9.5 Compare'!M$63,'S06'!$B$124:$X$124,0)),0)</f>
        <v>0</v>
      </c>
      <c r="N70" s="36">
        <f>IFERROR(INDEX('S06'!$B$124:$X$154,MATCH('TBL 9.5 Compare'!$A70,'S06'!$B$124:$B$154,0),MATCH('TBL 9.5 Compare'!N$63,'S06'!$B$124:$X$124,0)),0)</f>
        <v>0</v>
      </c>
      <c r="O70" s="36">
        <f>IFERROR(INDEX('S06'!$B$124:$X$154,MATCH('TBL 9.5 Compare'!$A70,'S06'!$B$124:$B$154,0),MATCH('TBL 9.5 Compare'!O$63,'S06'!$B$124:$X$124,0)),0)</f>
        <v>0</v>
      </c>
      <c r="P70" s="36">
        <f>IFERROR(INDEX('S06'!$B$124:$X$154,MATCH('TBL 9.5 Compare'!$A70,'S06'!$B$124:$B$154,0),MATCH('TBL 9.5 Compare'!P$63,'S06'!$B$124:$X$124,0)),0)</f>
        <v>0</v>
      </c>
      <c r="Q70" s="36">
        <f>IFERROR(INDEX('S06'!$B$124:$X$154,MATCH('TBL 9.5 Compare'!$A70,'S06'!$B$124:$B$154,0),MATCH('TBL 9.5 Compare'!Q$63,'S06'!$B$124:$X$124,0)),0)</f>
        <v>0</v>
      </c>
      <c r="R70" s="36">
        <f>IFERROR(INDEX('S06'!$B$124:$X$154,MATCH('TBL 9.5 Compare'!$A70,'S06'!$B$124:$B$154,0),MATCH('TBL 9.5 Compare'!R$63,'S06'!$B$124:$X$124,0)),0)</f>
        <v>0</v>
      </c>
      <c r="S70" s="36">
        <f>IFERROR(INDEX('S06'!$B$124:$X$154,MATCH('TBL 9.5 Compare'!$A70,'S06'!$B$124:$B$154,0),MATCH('TBL 9.5 Compare'!S$63,'S06'!$B$124:$X$124,0)),0)</f>
        <v>0</v>
      </c>
      <c r="T70" s="36">
        <f>IFERROR(INDEX('S06'!$B$124:$X$154,MATCH('TBL 9.5 Compare'!$A70,'S06'!$B$124:$B$154,0),MATCH('TBL 9.5 Compare'!T$63,'S06'!$B$124:$X$124,0)),0)</f>
        <v>0</v>
      </c>
      <c r="U70" s="36">
        <f>IFERROR(INDEX('S06'!$B$124:$X$154,MATCH('TBL 9.5 Compare'!$A70,'S06'!$B$124:$B$154,0),MATCH('TBL 9.5 Compare'!U$63,'S06'!$B$124:$X$124,0)),0)</f>
        <v>0</v>
      </c>
      <c r="W70" s="27">
        <f t="shared" si="29"/>
        <v>0</v>
      </c>
    </row>
    <row r="71" spans="1:23" x14ac:dyDescent="0.25">
      <c r="A71" s="6" t="s">
        <v>10</v>
      </c>
      <c r="B71" s="26">
        <f>IFERROR(INDEX('S06'!$B$124:$X$154,MATCH('TBL 9.5 Compare'!$A71,'S06'!$B$124:$B$154,0),MATCH('TBL 9.5 Compare'!B$63,'S06'!$B$124:$X$124,0)),0)</f>
        <v>0</v>
      </c>
      <c r="C71" s="26">
        <f>IFERROR(INDEX('S06'!$B$124:$X$154,MATCH('TBL 9.5 Compare'!$A71,'S06'!$B$124:$B$154,0),MATCH('TBL 9.5 Compare'!C$63,'S06'!$B$124:$X$124,0)),0)</f>
        <v>0</v>
      </c>
      <c r="D71" s="26">
        <f>IFERROR(INDEX('S06'!$B$124:$X$154,MATCH('TBL 9.5 Compare'!$A71,'S06'!$B$124:$B$154,0),MATCH('TBL 9.5 Compare'!D$63,'S06'!$B$124:$X$124,0)),0)</f>
        <v>0</v>
      </c>
      <c r="E71" s="26">
        <f>IFERROR(INDEX('S06'!$B$124:$X$154,MATCH('TBL 9.5 Compare'!$A71,'S06'!$B$124:$B$154,0),MATCH('TBL 9.5 Compare'!E$63,'S06'!$B$124:$X$124,0)),0)</f>
        <v>0</v>
      </c>
      <c r="F71" s="26">
        <f>IFERROR(INDEX('S06'!$B$124:$X$154,MATCH('TBL 9.5 Compare'!$A71,'S06'!$B$124:$B$154,0),MATCH('TBL 9.5 Compare'!F$63,'S06'!$B$124:$X$124,0)),0)</f>
        <v>0</v>
      </c>
      <c r="G71" s="26">
        <f>IFERROR(INDEX('S06'!$B$124:$X$154,MATCH('TBL 9.5 Compare'!$A71,'S06'!$B$124:$B$154,0),MATCH('TBL 9.5 Compare'!G$63,'S06'!$B$124:$X$124,0)),0)</f>
        <v>0</v>
      </c>
      <c r="H71" s="26">
        <f>IFERROR(INDEX('S06'!$B$124:$X$154,MATCH('TBL 9.5 Compare'!$A71,'S06'!$B$124:$B$154,0),MATCH('TBL 9.5 Compare'!H$63,'S06'!$B$124:$X$124,0)),0)</f>
        <v>0</v>
      </c>
      <c r="I71" s="26">
        <f>IFERROR(INDEX('S06'!$B$124:$X$154,MATCH('TBL 9.5 Compare'!$A71,'S06'!$B$124:$B$154,0),MATCH('TBL 9.5 Compare'!I$63,'S06'!$B$124:$X$124,0)),0)</f>
        <v>0</v>
      </c>
      <c r="J71" s="26">
        <f>IFERROR(INDEX('S06'!$B$124:$X$154,MATCH('TBL 9.5 Compare'!$A71,'S06'!$B$124:$B$154,0),MATCH('TBL 9.5 Compare'!J$63,'S06'!$B$124:$X$124,0)),0)</f>
        <v>0</v>
      </c>
      <c r="K71" s="26">
        <f>IFERROR(INDEX('S06'!$B$124:$X$154,MATCH('TBL 9.5 Compare'!$A71,'S06'!$B$124:$B$154,0),MATCH('TBL 9.5 Compare'!K$63,'S06'!$B$124:$X$124,0)),0)</f>
        <v>0</v>
      </c>
      <c r="L71" s="26">
        <f>IFERROR(INDEX('S06'!$B$124:$X$154,MATCH('TBL 9.5 Compare'!$A71,'S06'!$B$124:$B$154,0),MATCH('TBL 9.5 Compare'!L$63,'S06'!$B$124:$X$124,0)),0)</f>
        <v>0</v>
      </c>
      <c r="M71" s="26">
        <f>IFERROR(INDEX('S06'!$B$124:$X$154,MATCH('TBL 9.5 Compare'!$A71,'S06'!$B$124:$B$154,0),MATCH('TBL 9.5 Compare'!M$63,'S06'!$B$124:$X$124,0)),0)</f>
        <v>0</v>
      </c>
      <c r="N71" s="26">
        <f>IFERROR(INDEX('S06'!$B$124:$X$154,MATCH('TBL 9.5 Compare'!$A71,'S06'!$B$124:$B$154,0),MATCH('TBL 9.5 Compare'!N$63,'S06'!$B$124:$X$124,0)),0)</f>
        <v>0</v>
      </c>
      <c r="O71" s="26">
        <f>IFERROR(INDEX('S06'!$B$124:$X$154,MATCH('TBL 9.5 Compare'!$A71,'S06'!$B$124:$B$154,0),MATCH('TBL 9.5 Compare'!O$63,'S06'!$B$124:$X$124,0)),0)</f>
        <v>0</v>
      </c>
      <c r="P71" s="26">
        <f>IFERROR(INDEX('S06'!$B$124:$X$154,MATCH('TBL 9.5 Compare'!$A71,'S06'!$B$124:$B$154,0),MATCH('TBL 9.5 Compare'!P$63,'S06'!$B$124:$X$124,0)),0)</f>
        <v>0</v>
      </c>
      <c r="Q71" s="26">
        <f>IFERROR(INDEX('S06'!$B$124:$X$154,MATCH('TBL 9.5 Compare'!$A71,'S06'!$B$124:$B$154,0),MATCH('TBL 9.5 Compare'!Q$63,'S06'!$B$124:$X$124,0)),0)</f>
        <v>0</v>
      </c>
      <c r="R71" s="26">
        <f>IFERROR(INDEX('S06'!$B$124:$X$154,MATCH('TBL 9.5 Compare'!$A71,'S06'!$B$124:$B$154,0),MATCH('TBL 9.5 Compare'!R$63,'S06'!$B$124:$X$124,0)),0)</f>
        <v>0</v>
      </c>
      <c r="S71" s="26">
        <f>IFERROR(INDEX('S06'!$B$124:$X$154,MATCH('TBL 9.5 Compare'!$A71,'S06'!$B$124:$B$154,0),MATCH('TBL 9.5 Compare'!S$63,'S06'!$B$124:$X$124,0)),0)</f>
        <v>0</v>
      </c>
      <c r="T71" s="26">
        <f>IFERROR(INDEX('S06'!$B$124:$X$154,MATCH('TBL 9.5 Compare'!$A71,'S06'!$B$124:$B$154,0),MATCH('TBL 9.5 Compare'!T$63,'S06'!$B$124:$X$124,0)),0)</f>
        <v>0</v>
      </c>
      <c r="U71" s="26">
        <f>IFERROR(INDEX('S06'!$B$124:$X$154,MATCH('TBL 9.5 Compare'!$A71,'S06'!$B$124:$B$154,0),MATCH('TBL 9.5 Compare'!U$63,'S06'!$B$124:$X$124,0)),0)</f>
        <v>0</v>
      </c>
      <c r="W71" s="27">
        <f t="shared" si="29"/>
        <v>0</v>
      </c>
    </row>
    <row r="72" spans="1:23" x14ac:dyDescent="0.25">
      <c r="A72" s="6" t="s">
        <v>134</v>
      </c>
      <c r="B72" s="26">
        <f>IFERROR(INDEX('S06'!$B$124:$X$154,MATCH('TBL 9.5 Compare'!$A72,'S06'!$B$124:$B$154,0),MATCH('TBL 9.5 Compare'!B$63,'S06'!$B$124:$X$124,0)),0)</f>
        <v>0</v>
      </c>
      <c r="C72" s="26">
        <f>IFERROR(INDEX('S06'!$B$124:$X$154,MATCH('TBL 9.5 Compare'!$A72,'S06'!$B$124:$B$154,0),MATCH('TBL 9.5 Compare'!C$63,'S06'!$B$124:$X$124,0)),0)</f>
        <v>0</v>
      </c>
      <c r="D72" s="26">
        <f>IFERROR(INDEX('S06'!$B$124:$X$154,MATCH('TBL 9.5 Compare'!$A72,'S06'!$B$124:$B$154,0),MATCH('TBL 9.5 Compare'!D$63,'S06'!$B$124:$X$124,0)),0)</f>
        <v>159.19999999999999</v>
      </c>
      <c r="E72" s="26">
        <f>IFERROR(INDEX('S06'!$B$124:$X$154,MATCH('TBL 9.5 Compare'!$A72,'S06'!$B$124:$B$154,0),MATCH('TBL 9.5 Compare'!E$63,'S06'!$B$124:$X$124,0)),0)</f>
        <v>63.8</v>
      </c>
      <c r="F72" s="26">
        <f>IFERROR(INDEX('S06'!$B$124:$X$154,MATCH('TBL 9.5 Compare'!$A72,'S06'!$B$124:$B$154,0),MATCH('TBL 9.5 Compare'!F$63,'S06'!$B$124:$X$124,0)),0)</f>
        <v>72.8</v>
      </c>
      <c r="G72" s="26">
        <f>IFERROR(INDEX('S06'!$B$124:$X$154,MATCH('TBL 9.5 Compare'!$A72,'S06'!$B$124:$B$154,0),MATCH('TBL 9.5 Compare'!G$63,'S06'!$B$124:$X$124,0)),0)</f>
        <v>2117.8000000000002</v>
      </c>
      <c r="H72" s="26">
        <f>IFERROR(INDEX('S06'!$B$124:$X$154,MATCH('TBL 9.5 Compare'!$A72,'S06'!$B$124:$B$154,0),MATCH('TBL 9.5 Compare'!H$63,'S06'!$B$124:$X$124,0)),0)</f>
        <v>0</v>
      </c>
      <c r="I72" s="26">
        <f>IFERROR(INDEX('S06'!$B$124:$X$154,MATCH('TBL 9.5 Compare'!$A72,'S06'!$B$124:$B$154,0),MATCH('TBL 9.5 Compare'!I$63,'S06'!$B$124:$X$124,0)),0)</f>
        <v>0</v>
      </c>
      <c r="J72" s="26">
        <f>IFERROR(INDEX('S06'!$B$124:$X$154,MATCH('TBL 9.5 Compare'!$A72,'S06'!$B$124:$B$154,0),MATCH('TBL 9.5 Compare'!J$63,'S06'!$B$124:$X$124,0)),0)</f>
        <v>0</v>
      </c>
      <c r="K72" s="26">
        <f>IFERROR(INDEX('S06'!$B$124:$X$154,MATCH('TBL 9.5 Compare'!$A72,'S06'!$B$124:$B$154,0),MATCH('TBL 9.5 Compare'!K$63,'S06'!$B$124:$X$124,0)),0)</f>
        <v>0</v>
      </c>
      <c r="L72" s="26">
        <f>IFERROR(INDEX('S06'!$B$124:$X$154,MATCH('TBL 9.5 Compare'!$A72,'S06'!$B$124:$B$154,0),MATCH('TBL 9.5 Compare'!L$63,'S06'!$B$124:$X$124,0)),0)</f>
        <v>359.4</v>
      </c>
      <c r="M72" s="26">
        <f>IFERROR(INDEX('S06'!$B$124:$X$154,MATCH('TBL 9.5 Compare'!$A72,'S06'!$B$124:$B$154,0),MATCH('TBL 9.5 Compare'!M$63,'S06'!$B$124:$X$124,0)),0)</f>
        <v>0</v>
      </c>
      <c r="N72" s="26">
        <f>IFERROR(INDEX('S06'!$B$124:$X$154,MATCH('TBL 9.5 Compare'!$A72,'S06'!$B$124:$B$154,0),MATCH('TBL 9.5 Compare'!N$63,'S06'!$B$124:$X$124,0)),0)</f>
        <v>500</v>
      </c>
      <c r="O72" s="26">
        <f>IFERROR(INDEX('S06'!$B$124:$X$154,MATCH('TBL 9.5 Compare'!$A72,'S06'!$B$124:$B$154,0),MATCH('TBL 9.5 Compare'!O$63,'S06'!$B$124:$X$124,0)),0)</f>
        <v>45.4</v>
      </c>
      <c r="P72" s="26">
        <f>IFERROR(INDEX('S06'!$B$124:$X$154,MATCH('TBL 9.5 Compare'!$A72,'S06'!$B$124:$B$154,0),MATCH('TBL 9.5 Compare'!P$63,'S06'!$B$124:$X$124,0)),0)</f>
        <v>575</v>
      </c>
      <c r="Q72" s="26">
        <f>IFERROR(INDEX('S06'!$B$124:$X$154,MATCH('TBL 9.5 Compare'!$A72,'S06'!$B$124:$B$154,0),MATCH('TBL 9.5 Compare'!Q$63,'S06'!$B$124:$X$124,0)),0)</f>
        <v>0</v>
      </c>
      <c r="R72" s="26">
        <f>IFERROR(INDEX('S06'!$B$124:$X$154,MATCH('TBL 9.5 Compare'!$A72,'S06'!$B$124:$B$154,0),MATCH('TBL 9.5 Compare'!R$63,'S06'!$B$124:$X$124,0)),0)</f>
        <v>0</v>
      </c>
      <c r="S72" s="26">
        <f>IFERROR(INDEX('S06'!$B$124:$X$154,MATCH('TBL 9.5 Compare'!$A72,'S06'!$B$124:$B$154,0),MATCH('TBL 9.5 Compare'!S$63,'S06'!$B$124:$X$124,0)),0)</f>
        <v>0</v>
      </c>
      <c r="T72" s="26">
        <f>IFERROR(INDEX('S06'!$B$124:$X$154,MATCH('TBL 9.5 Compare'!$A72,'S06'!$B$124:$B$154,0),MATCH('TBL 9.5 Compare'!T$63,'S06'!$B$124:$X$124,0)),0)</f>
        <v>1246.5999999999999</v>
      </c>
      <c r="U72" s="26">
        <f>IFERROR(INDEX('S06'!$B$124:$X$154,MATCH('TBL 9.5 Compare'!$A72,'S06'!$B$124:$B$154,0),MATCH('TBL 9.5 Compare'!U$63,'S06'!$B$124:$X$124,0)),0)</f>
        <v>701.8</v>
      </c>
      <c r="W72" s="27">
        <f t="shared" si="29"/>
        <v>5841.8</v>
      </c>
    </row>
    <row r="73" spans="1:23" x14ac:dyDescent="0.25">
      <c r="A73" s="6" t="s">
        <v>51</v>
      </c>
      <c r="B73" s="26">
        <f>IFERROR(INDEX('S06'!$B$124:$X$154,MATCH('TBL 9.5 Compare'!$A73,'S06'!$B$124:$B$154,0),MATCH('TBL 9.5 Compare'!B$63,'S06'!$B$124:$X$124,0)),0)</f>
        <v>0</v>
      </c>
      <c r="C73" s="26">
        <f>IFERROR(INDEX('S06'!$B$124:$X$154,MATCH('TBL 9.5 Compare'!$A73,'S06'!$B$124:$B$154,0),MATCH('TBL 9.5 Compare'!C$63,'S06'!$B$124:$X$124,0)),0)</f>
        <v>0</v>
      </c>
      <c r="D73" s="26">
        <f>IFERROR(INDEX('S06'!$B$124:$X$154,MATCH('TBL 9.5 Compare'!$A73,'S06'!$B$124:$B$154,0),MATCH('TBL 9.5 Compare'!D$63,'S06'!$B$124:$X$124,0)),0)</f>
        <v>0</v>
      </c>
      <c r="E73" s="26">
        <f>IFERROR(INDEX('S06'!$B$124:$X$154,MATCH('TBL 9.5 Compare'!$A73,'S06'!$B$124:$B$154,0),MATCH('TBL 9.5 Compare'!E$63,'S06'!$B$124:$X$124,0)),0)</f>
        <v>0</v>
      </c>
      <c r="F73" s="26">
        <f>IFERROR(INDEX('S06'!$B$124:$X$154,MATCH('TBL 9.5 Compare'!$A73,'S06'!$B$124:$B$154,0),MATCH('TBL 9.5 Compare'!F$63,'S06'!$B$124:$X$124,0)),0)</f>
        <v>0</v>
      </c>
      <c r="G73" s="26">
        <f>IFERROR(INDEX('S06'!$B$124:$X$154,MATCH('TBL 9.5 Compare'!$A73,'S06'!$B$124:$B$154,0),MATCH('TBL 9.5 Compare'!G$63,'S06'!$B$124:$X$124,0)),0)</f>
        <v>0</v>
      </c>
      <c r="H73" s="26">
        <f>IFERROR(INDEX('S06'!$B$124:$X$154,MATCH('TBL 9.5 Compare'!$A73,'S06'!$B$124:$B$154,0),MATCH('TBL 9.5 Compare'!H$63,'S06'!$B$124:$X$124,0)),0)</f>
        <v>0</v>
      </c>
      <c r="I73" s="26">
        <f>IFERROR(INDEX('S06'!$B$124:$X$154,MATCH('TBL 9.5 Compare'!$A73,'S06'!$B$124:$B$154,0),MATCH('TBL 9.5 Compare'!I$63,'S06'!$B$124:$X$124,0)),0)</f>
        <v>0</v>
      </c>
      <c r="J73" s="26">
        <f>IFERROR(INDEX('S06'!$B$124:$X$154,MATCH('TBL 9.5 Compare'!$A73,'S06'!$B$124:$B$154,0),MATCH('TBL 9.5 Compare'!J$63,'S06'!$B$124:$X$124,0)),0)</f>
        <v>0</v>
      </c>
      <c r="K73" s="26">
        <f>IFERROR(INDEX('S06'!$B$124:$X$154,MATCH('TBL 9.5 Compare'!$A73,'S06'!$B$124:$B$154,0),MATCH('TBL 9.5 Compare'!K$63,'S06'!$B$124:$X$124,0)),0)</f>
        <v>0</v>
      </c>
      <c r="L73" s="26">
        <f>IFERROR(INDEX('S06'!$B$124:$X$154,MATCH('TBL 9.5 Compare'!$A73,'S06'!$B$124:$B$154,0),MATCH('TBL 9.5 Compare'!L$63,'S06'!$B$124:$X$124,0)),0)</f>
        <v>0</v>
      </c>
      <c r="M73" s="26">
        <f>IFERROR(INDEX('S06'!$B$124:$X$154,MATCH('TBL 9.5 Compare'!$A73,'S06'!$B$124:$B$154,0),MATCH('TBL 9.5 Compare'!M$63,'S06'!$B$124:$X$124,0)),0)</f>
        <v>0</v>
      </c>
      <c r="N73" s="26">
        <f>IFERROR(INDEX('S06'!$B$124:$X$154,MATCH('TBL 9.5 Compare'!$A73,'S06'!$B$124:$B$154,0),MATCH('TBL 9.5 Compare'!N$63,'S06'!$B$124:$X$124,0)),0)</f>
        <v>0</v>
      </c>
      <c r="O73" s="26">
        <f>IFERROR(INDEX('S06'!$B$124:$X$154,MATCH('TBL 9.5 Compare'!$A73,'S06'!$B$124:$B$154,0),MATCH('TBL 9.5 Compare'!O$63,'S06'!$B$124:$X$124,0)),0)</f>
        <v>0</v>
      </c>
      <c r="P73" s="26">
        <f>IFERROR(INDEX('S06'!$B$124:$X$154,MATCH('TBL 9.5 Compare'!$A73,'S06'!$B$124:$B$154,0),MATCH('TBL 9.5 Compare'!P$63,'S06'!$B$124:$X$124,0)),0)</f>
        <v>0</v>
      </c>
      <c r="Q73" s="26">
        <f>IFERROR(INDEX('S06'!$B$124:$X$154,MATCH('TBL 9.5 Compare'!$A73,'S06'!$B$124:$B$154,0),MATCH('TBL 9.5 Compare'!Q$63,'S06'!$B$124:$X$124,0)),0)</f>
        <v>0</v>
      </c>
      <c r="R73" s="26">
        <f>IFERROR(INDEX('S06'!$B$124:$X$154,MATCH('TBL 9.5 Compare'!$A73,'S06'!$B$124:$B$154,0),MATCH('TBL 9.5 Compare'!R$63,'S06'!$B$124:$X$124,0)),0)</f>
        <v>0</v>
      </c>
      <c r="S73" s="26">
        <f>IFERROR(INDEX('S06'!$B$124:$X$154,MATCH('TBL 9.5 Compare'!$A73,'S06'!$B$124:$B$154,0),MATCH('TBL 9.5 Compare'!S$63,'S06'!$B$124:$X$124,0)),0)</f>
        <v>0</v>
      </c>
      <c r="T73" s="26">
        <f>IFERROR(INDEX('S06'!$B$124:$X$154,MATCH('TBL 9.5 Compare'!$A73,'S06'!$B$124:$B$154,0),MATCH('TBL 9.5 Compare'!T$63,'S06'!$B$124:$X$124,0)),0)</f>
        <v>0</v>
      </c>
      <c r="U73" s="26">
        <f>IFERROR(INDEX('S06'!$B$124:$X$154,MATCH('TBL 9.5 Compare'!$A73,'S06'!$B$124:$B$154,0),MATCH('TBL 9.5 Compare'!U$63,'S06'!$B$124:$X$124,0)),0)</f>
        <v>0</v>
      </c>
      <c r="W73" s="7">
        <f t="shared" si="29"/>
        <v>0</v>
      </c>
    </row>
    <row r="74" spans="1:23" x14ac:dyDescent="0.25">
      <c r="A74" s="6" t="s">
        <v>54</v>
      </c>
      <c r="B74" s="26">
        <f>IFERROR(INDEX('S06'!$B$124:$X$154,MATCH('TBL 9.5 Compare'!$A74,'S06'!$B$124:$B$154,0),MATCH('TBL 9.5 Compare'!B$63,'S06'!$B$124:$X$124,0)),0)</f>
        <v>0</v>
      </c>
      <c r="C74" s="26">
        <f>IFERROR(INDEX('S06'!$B$124:$X$154,MATCH('TBL 9.5 Compare'!$A74,'S06'!$B$124:$B$154,0),MATCH('TBL 9.5 Compare'!C$63,'S06'!$B$124:$X$124,0)),0)</f>
        <v>0</v>
      </c>
      <c r="D74" s="26">
        <f>IFERROR(INDEX('S06'!$B$124:$X$154,MATCH('TBL 9.5 Compare'!$A74,'S06'!$B$124:$B$154,0),MATCH('TBL 9.5 Compare'!D$63,'S06'!$B$124:$X$124,0)),0)</f>
        <v>15</v>
      </c>
      <c r="E74" s="26">
        <f>IFERROR(INDEX('S06'!$B$124:$X$154,MATCH('TBL 9.5 Compare'!$A74,'S06'!$B$124:$B$154,0),MATCH('TBL 9.5 Compare'!E$63,'S06'!$B$124:$X$124,0)),0)</f>
        <v>0</v>
      </c>
      <c r="F74" s="26">
        <f>IFERROR(INDEX('S06'!$B$124:$X$154,MATCH('TBL 9.5 Compare'!$A74,'S06'!$B$124:$B$154,0),MATCH('TBL 9.5 Compare'!F$63,'S06'!$B$124:$X$124,0)),0)</f>
        <v>0</v>
      </c>
      <c r="G74" s="26">
        <f>IFERROR(INDEX('S06'!$B$124:$X$154,MATCH('TBL 9.5 Compare'!$A74,'S06'!$B$124:$B$154,0),MATCH('TBL 9.5 Compare'!G$63,'S06'!$B$124:$X$124,0)),0)</f>
        <v>0</v>
      </c>
      <c r="H74" s="26">
        <f>IFERROR(INDEX('S06'!$B$124:$X$154,MATCH('TBL 9.5 Compare'!$A74,'S06'!$B$124:$B$154,0),MATCH('TBL 9.5 Compare'!H$63,'S06'!$B$124:$X$124,0)),0)</f>
        <v>0</v>
      </c>
      <c r="I74" s="26">
        <f>IFERROR(INDEX('S06'!$B$124:$X$154,MATCH('TBL 9.5 Compare'!$A74,'S06'!$B$124:$B$154,0),MATCH('TBL 9.5 Compare'!I$63,'S06'!$B$124:$X$124,0)),0)</f>
        <v>0</v>
      </c>
      <c r="J74" s="26">
        <f>IFERROR(INDEX('S06'!$B$124:$X$154,MATCH('TBL 9.5 Compare'!$A74,'S06'!$B$124:$B$154,0),MATCH('TBL 9.5 Compare'!J$63,'S06'!$B$124:$X$124,0)),0)</f>
        <v>0</v>
      </c>
      <c r="K74" s="26">
        <f>IFERROR(INDEX('S06'!$B$124:$X$154,MATCH('TBL 9.5 Compare'!$A74,'S06'!$B$124:$B$154,0),MATCH('TBL 9.5 Compare'!K$63,'S06'!$B$124:$X$124,0)),0)</f>
        <v>210</v>
      </c>
      <c r="L74" s="26">
        <f>IFERROR(INDEX('S06'!$B$124:$X$154,MATCH('TBL 9.5 Compare'!$A74,'S06'!$B$124:$B$154,0),MATCH('TBL 9.5 Compare'!L$63,'S06'!$B$124:$X$124,0)),0)</f>
        <v>15</v>
      </c>
      <c r="M74" s="26">
        <f>IFERROR(INDEX('S06'!$B$124:$X$154,MATCH('TBL 9.5 Compare'!$A74,'S06'!$B$124:$B$154,0),MATCH('TBL 9.5 Compare'!M$63,'S06'!$B$124:$X$124,0)),0)</f>
        <v>360</v>
      </c>
      <c r="N74" s="26">
        <f>IFERROR(INDEX('S06'!$B$124:$X$154,MATCH('TBL 9.5 Compare'!$A74,'S06'!$B$124:$B$154,0),MATCH('TBL 9.5 Compare'!N$63,'S06'!$B$124:$X$124,0)),0)</f>
        <v>0</v>
      </c>
      <c r="O74" s="26">
        <f>IFERROR(INDEX('S06'!$B$124:$X$154,MATCH('TBL 9.5 Compare'!$A74,'S06'!$B$124:$B$154,0),MATCH('TBL 9.5 Compare'!O$63,'S06'!$B$124:$X$124,0)),0)</f>
        <v>165</v>
      </c>
      <c r="P74" s="26">
        <f>IFERROR(INDEX('S06'!$B$124:$X$154,MATCH('TBL 9.5 Compare'!$A74,'S06'!$B$124:$B$154,0),MATCH('TBL 9.5 Compare'!P$63,'S06'!$B$124:$X$124,0)),0)</f>
        <v>195</v>
      </c>
      <c r="Q74" s="26">
        <f>IFERROR(INDEX('S06'!$B$124:$X$154,MATCH('TBL 9.5 Compare'!$A74,'S06'!$B$124:$B$154,0),MATCH('TBL 9.5 Compare'!Q$63,'S06'!$B$124:$X$124,0)),0)</f>
        <v>0</v>
      </c>
      <c r="R74" s="26">
        <f>IFERROR(INDEX('S06'!$B$124:$X$154,MATCH('TBL 9.5 Compare'!$A74,'S06'!$B$124:$B$154,0),MATCH('TBL 9.5 Compare'!R$63,'S06'!$B$124:$X$124,0)),0)</f>
        <v>0</v>
      </c>
      <c r="S74" s="26">
        <f>IFERROR(INDEX('S06'!$B$124:$X$154,MATCH('TBL 9.5 Compare'!$A74,'S06'!$B$124:$B$154,0),MATCH('TBL 9.5 Compare'!S$63,'S06'!$B$124:$X$124,0)),0)</f>
        <v>-15</v>
      </c>
      <c r="T74" s="26">
        <f>IFERROR(INDEX('S06'!$B$124:$X$154,MATCH('TBL 9.5 Compare'!$A74,'S06'!$B$124:$B$154,0),MATCH('TBL 9.5 Compare'!T$63,'S06'!$B$124:$X$124,0)),0)</f>
        <v>0</v>
      </c>
      <c r="U74" s="26">
        <f>IFERROR(INDEX('S06'!$B$124:$X$154,MATCH('TBL 9.5 Compare'!$A74,'S06'!$B$124:$B$154,0),MATCH('TBL 9.5 Compare'!U$63,'S06'!$B$124:$X$124,0)),0)</f>
        <v>285</v>
      </c>
      <c r="W74" s="28">
        <f t="shared" si="29"/>
        <v>1230</v>
      </c>
    </row>
    <row r="75" spans="1:23" x14ac:dyDescent="0.25">
      <c r="A75" s="6" t="s">
        <v>159</v>
      </c>
      <c r="B75" s="26">
        <f>'S06'!C190</f>
        <v>1010.4</v>
      </c>
      <c r="C75" s="26">
        <f>'S06'!D190</f>
        <v>964.36699999999996</v>
      </c>
      <c r="D75" s="26">
        <f>'S06'!E190</f>
        <v>520.65599999999995</v>
      </c>
      <c r="E75" s="26">
        <f>'S06'!F190</f>
        <v>554.96699999999998</v>
      </c>
      <c r="F75" s="26">
        <f>'S06'!G190</f>
        <v>560.28</v>
      </c>
      <c r="G75" s="26">
        <f>'S06'!H190</f>
        <v>191.22499999999999</v>
      </c>
      <c r="H75" s="26">
        <f>'S06'!I190</f>
        <v>186.7</v>
      </c>
      <c r="I75" s="26">
        <f>'S06'!J190</f>
        <v>471.67</v>
      </c>
      <c r="J75" s="26">
        <f>'S06'!K190</f>
        <v>545.46800000000007</v>
      </c>
      <c r="K75" s="26">
        <f>'S06'!L190</f>
        <v>1357.15</v>
      </c>
      <c r="L75" s="26">
        <f>'S06'!M190</f>
        <v>1338.114</v>
      </c>
      <c r="M75" s="26">
        <f>'S06'!N190</f>
        <v>1269.441</v>
      </c>
      <c r="N75" s="26">
        <f>'S06'!O190</f>
        <v>1281.2819999999999</v>
      </c>
      <c r="O75" s="26">
        <f>'S06'!P190</f>
        <v>1326.5809999999999</v>
      </c>
      <c r="P75" s="26">
        <f>'S06'!Q190</f>
        <v>1375.0049999999999</v>
      </c>
      <c r="Q75" s="26">
        <f>'S06'!R190</f>
        <v>1077.3219999999999</v>
      </c>
      <c r="R75" s="26">
        <f>'S06'!S190</f>
        <v>1076.854</v>
      </c>
      <c r="S75" s="26">
        <f>'S06'!T190</f>
        <v>1086.068</v>
      </c>
      <c r="T75" s="26">
        <f>'S06'!U190</f>
        <v>1375.0169999999998</v>
      </c>
      <c r="U75" s="26">
        <f>'S06'!V190</f>
        <v>1370.2860000000001</v>
      </c>
      <c r="W75" s="28">
        <f>AVERAGE(B75:U75)</f>
        <v>946.94264999999973</v>
      </c>
    </row>
    <row r="76" spans="1:23" x14ac:dyDescent="0.25">
      <c r="A76" s="6" t="s">
        <v>160</v>
      </c>
      <c r="B76" s="26">
        <f>'S06'!C191</f>
        <v>149.05799999999999</v>
      </c>
      <c r="C76" s="26">
        <f>'S06'!D191</f>
        <v>123.38200000000001</v>
      </c>
      <c r="D76" s="26">
        <f>'S06'!E191</f>
        <v>259.25599999999997</v>
      </c>
      <c r="E76" s="26">
        <f>'S06'!F191</f>
        <v>294.08000000000004</v>
      </c>
      <c r="F76" s="26">
        <f>'S06'!G191</f>
        <v>304.77100000000002</v>
      </c>
      <c r="G76" s="26">
        <f>'S06'!H191</f>
        <v>53.375</v>
      </c>
      <c r="H76" s="26">
        <f>'S06'!I191</f>
        <v>59.881999999999998</v>
      </c>
      <c r="I76" s="26">
        <f>'S06'!J191</f>
        <v>61.674999999999997</v>
      </c>
      <c r="J76" s="26">
        <f>'S06'!K191</f>
        <v>111.075</v>
      </c>
      <c r="K76" s="26">
        <f>'S06'!L191</f>
        <v>243</v>
      </c>
      <c r="L76" s="26">
        <f>'S06'!M191</f>
        <v>219.48</v>
      </c>
      <c r="M76" s="26">
        <f>'S06'!N191</f>
        <v>171.61500000000001</v>
      </c>
      <c r="N76" s="26">
        <f>'S06'!O191</f>
        <v>188.065</v>
      </c>
      <c r="O76" s="26">
        <f>'S06'!P191</f>
        <v>135.96100000000001</v>
      </c>
      <c r="P76" s="26">
        <f>'S06'!Q191</f>
        <v>66.72</v>
      </c>
      <c r="Q76" s="26">
        <f>'S06'!R191</f>
        <v>300</v>
      </c>
      <c r="R76" s="26">
        <f>'S06'!S191</f>
        <v>334.452</v>
      </c>
      <c r="S76" s="26">
        <f>'S06'!T191</f>
        <v>305.12</v>
      </c>
      <c r="T76" s="26">
        <f>'S06'!U191</f>
        <v>0</v>
      </c>
      <c r="U76" s="26">
        <f>'S06'!V191</f>
        <v>0</v>
      </c>
      <c r="W76" s="29">
        <f>AVERAGE(B76:U76)</f>
        <v>169.04834999999997</v>
      </c>
    </row>
    <row r="77" spans="1:23" x14ac:dyDescent="0.25">
      <c r="A77" s="16" t="s">
        <v>12</v>
      </c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W77" s="19"/>
    </row>
    <row r="78" spans="1:23" x14ac:dyDescent="0.25">
      <c r="A78" s="6" t="s">
        <v>13</v>
      </c>
      <c r="B78" s="26">
        <f>IFERROR(INDEX('S06'!$B$124:$X$154,MATCH('TBL 9.5 Compare'!#REF!,'S06'!$B$124:$B$154,0),MATCH('TBL 9.5 Compare'!B$63,'S06'!$B$124:$X$124,0)),0)</f>
        <v>0</v>
      </c>
      <c r="C78" s="26">
        <f>IFERROR(INDEX('S06'!$B$124:$X$154,MATCH('TBL 9.5 Compare'!#REF!,'S06'!$B$124:$B$154,0),MATCH('TBL 9.5 Compare'!C$63,'S06'!$B$124:$X$124,0)),0)</f>
        <v>0</v>
      </c>
      <c r="D78" s="26">
        <f>IFERROR(INDEX('S06'!$B$124:$X$154,MATCH('TBL 9.5 Compare'!#REF!,'S06'!$B$124:$B$154,0),MATCH('TBL 9.5 Compare'!D$63,'S06'!$B$124:$X$124,0)),0)</f>
        <v>0</v>
      </c>
      <c r="E78" s="26">
        <f>IFERROR(INDEX('S06'!$B$124:$X$154,MATCH('TBL 9.5 Compare'!#REF!,'S06'!$B$124:$B$154,0),MATCH('TBL 9.5 Compare'!E$63,'S06'!$B$124:$X$124,0)),0)</f>
        <v>0</v>
      </c>
      <c r="F78" s="26">
        <f>IFERROR(INDEX('S06'!$B$124:$X$154,MATCH('TBL 9.5 Compare'!#REF!,'S06'!$B$124:$B$154,0),MATCH('TBL 9.5 Compare'!F$63,'S06'!$B$124:$X$124,0)),0)</f>
        <v>0</v>
      </c>
      <c r="G78" s="26">
        <f>IFERROR(INDEX('S06'!$B$124:$X$154,MATCH('TBL 9.5 Compare'!#REF!,'S06'!$B$124:$B$154,0),MATCH('TBL 9.5 Compare'!G$63,'S06'!$B$124:$X$124,0)),0)</f>
        <v>0</v>
      </c>
      <c r="H78" s="26">
        <f>IFERROR(INDEX('S06'!$B$124:$X$154,MATCH('TBL 9.5 Compare'!#REF!,'S06'!$B$124:$B$154,0),MATCH('TBL 9.5 Compare'!H$63,'S06'!$B$124:$X$124,0)),0)</f>
        <v>0</v>
      </c>
      <c r="I78" s="26">
        <f>IFERROR(INDEX('S06'!$B$124:$X$154,MATCH('TBL 9.5 Compare'!#REF!,'S06'!$B$124:$B$154,0),MATCH('TBL 9.5 Compare'!I$63,'S06'!$B$124:$X$124,0)),0)</f>
        <v>0</v>
      </c>
      <c r="J78" s="26">
        <f>IFERROR(INDEX('S06'!$B$124:$X$154,MATCH('TBL 9.5 Compare'!#REF!,'S06'!$B$124:$B$154,0),MATCH('TBL 9.5 Compare'!J$63,'S06'!$B$124:$X$124,0)),0)</f>
        <v>0</v>
      </c>
      <c r="K78" s="26">
        <f>IFERROR(INDEX('S06'!$B$124:$X$154,MATCH('TBL 9.5 Compare'!#REF!,'S06'!$B$124:$B$154,0),MATCH('TBL 9.5 Compare'!K$63,'S06'!$B$124:$X$124,0)),0)</f>
        <v>0</v>
      </c>
      <c r="L78" s="26">
        <f>IFERROR(INDEX('S06'!$B$124:$X$154,MATCH('TBL 9.5 Compare'!#REF!,'S06'!$B$124:$B$154,0),MATCH('TBL 9.5 Compare'!L$63,'S06'!$B$124:$X$124,0)),0)</f>
        <v>0</v>
      </c>
      <c r="M78" s="26">
        <f>IFERROR(INDEX('S06'!$B$124:$X$154,MATCH('TBL 9.5 Compare'!#REF!,'S06'!$B$124:$B$154,0),MATCH('TBL 9.5 Compare'!M$63,'S06'!$B$124:$X$124,0)),0)</f>
        <v>0</v>
      </c>
      <c r="N78" s="26">
        <f>IFERROR(INDEX('S06'!$B$124:$X$154,MATCH('TBL 9.5 Compare'!#REF!,'S06'!$B$124:$B$154,0),MATCH('TBL 9.5 Compare'!N$63,'S06'!$B$124:$X$124,0)),0)</f>
        <v>0</v>
      </c>
      <c r="O78" s="26">
        <f>IFERROR(INDEX('S06'!$B$124:$X$154,MATCH('TBL 9.5 Compare'!#REF!,'S06'!$B$124:$B$154,0),MATCH('TBL 9.5 Compare'!O$63,'S06'!$B$124:$X$124,0)),0)</f>
        <v>0</v>
      </c>
      <c r="P78" s="26">
        <f>IFERROR(INDEX('S06'!$B$124:$X$154,MATCH('TBL 9.5 Compare'!#REF!,'S06'!$B$124:$B$154,0),MATCH('TBL 9.5 Compare'!P$63,'S06'!$B$124:$X$124,0)),0)</f>
        <v>0</v>
      </c>
      <c r="Q78" s="26">
        <f>IFERROR(INDEX('S06'!$B$124:$X$154,MATCH('TBL 9.5 Compare'!#REF!,'S06'!$B$124:$B$154,0),MATCH('TBL 9.5 Compare'!Q$63,'S06'!$B$124:$X$124,0)),0)</f>
        <v>0</v>
      </c>
      <c r="R78" s="26">
        <f>IFERROR(INDEX('S06'!$B$124:$X$154,MATCH('TBL 9.5 Compare'!#REF!,'S06'!$B$124:$B$154,0),MATCH('TBL 9.5 Compare'!R$63,'S06'!$B$124:$X$124,0)),0)</f>
        <v>0</v>
      </c>
      <c r="S78" s="26">
        <f>IFERROR(INDEX('S06'!$B$124:$X$154,MATCH('TBL 9.5 Compare'!#REF!,'S06'!$B$124:$B$154,0),MATCH('TBL 9.5 Compare'!S$63,'S06'!$B$124:$X$124,0)),0)</f>
        <v>0</v>
      </c>
      <c r="T78" s="26">
        <f>IFERROR(INDEX('S06'!$B$124:$X$154,MATCH('TBL 9.5 Compare'!#REF!,'S06'!$B$124:$B$154,0),MATCH('TBL 9.5 Compare'!T$63,'S06'!$B$124:$X$124,0)),0)</f>
        <v>0</v>
      </c>
      <c r="U78" s="26">
        <f>IFERROR(INDEX('S06'!$B$124:$X$154,MATCH('TBL 9.5 Compare'!#REF!,'S06'!$B$124:$B$154,0),MATCH('TBL 9.5 Compare'!U$63,'S06'!$B$124:$X$124,0)),0)</f>
        <v>0</v>
      </c>
      <c r="W78" s="27">
        <f t="shared" ref="W78:W85" si="30">SUM(B78:U78)</f>
        <v>0</v>
      </c>
    </row>
    <row r="79" spans="1:23" x14ac:dyDescent="0.25">
      <c r="A79" s="6" t="s">
        <v>14</v>
      </c>
      <c r="B79" s="26">
        <f>IFERROR(INDEX('S06'!$B$124:$X$154,MATCH('TBL 9.5 Compare'!#REF!,'S06'!$B$124:$B$154,0),MATCH('TBL 9.5 Compare'!B$63,'S06'!$B$124:$X$124,0)),0)</f>
        <v>0</v>
      </c>
      <c r="C79" s="26">
        <f>IFERROR(INDEX('S06'!$B$124:$X$154,MATCH('TBL 9.5 Compare'!#REF!,'S06'!$B$124:$B$154,0),MATCH('TBL 9.5 Compare'!C$63,'S06'!$B$124:$X$124,0)),0)</f>
        <v>0</v>
      </c>
      <c r="D79" s="26">
        <f>IFERROR(INDEX('S06'!$B$124:$X$154,MATCH('TBL 9.5 Compare'!#REF!,'S06'!$B$124:$B$154,0),MATCH('TBL 9.5 Compare'!D$63,'S06'!$B$124:$X$124,0)),0)</f>
        <v>0</v>
      </c>
      <c r="E79" s="26">
        <f>IFERROR(INDEX('S06'!$B$124:$X$154,MATCH('TBL 9.5 Compare'!#REF!,'S06'!$B$124:$B$154,0),MATCH('TBL 9.5 Compare'!E$63,'S06'!$B$124:$X$124,0)),0)</f>
        <v>0</v>
      </c>
      <c r="F79" s="26">
        <f>IFERROR(INDEX('S06'!$B$124:$X$154,MATCH('TBL 9.5 Compare'!#REF!,'S06'!$B$124:$B$154,0),MATCH('TBL 9.5 Compare'!F$63,'S06'!$B$124:$X$124,0)),0)</f>
        <v>0</v>
      </c>
      <c r="G79" s="26">
        <f>IFERROR(INDEX('S06'!$B$124:$X$154,MATCH('TBL 9.5 Compare'!#REF!,'S06'!$B$124:$B$154,0),MATCH('TBL 9.5 Compare'!G$63,'S06'!$B$124:$X$124,0)),0)</f>
        <v>0</v>
      </c>
      <c r="H79" s="26">
        <f>IFERROR(INDEX('S06'!$B$124:$X$154,MATCH('TBL 9.5 Compare'!#REF!,'S06'!$B$124:$B$154,0),MATCH('TBL 9.5 Compare'!H$63,'S06'!$B$124:$X$124,0)),0)</f>
        <v>0</v>
      </c>
      <c r="I79" s="26">
        <f>IFERROR(INDEX('S06'!$B$124:$X$154,MATCH('TBL 9.5 Compare'!#REF!,'S06'!$B$124:$B$154,0),MATCH('TBL 9.5 Compare'!I$63,'S06'!$B$124:$X$124,0)),0)</f>
        <v>0</v>
      </c>
      <c r="J79" s="26">
        <f>IFERROR(INDEX('S06'!$B$124:$X$154,MATCH('TBL 9.5 Compare'!#REF!,'S06'!$B$124:$B$154,0),MATCH('TBL 9.5 Compare'!J$63,'S06'!$B$124:$X$124,0)),0)</f>
        <v>0</v>
      </c>
      <c r="K79" s="26">
        <f>IFERROR(INDEX('S06'!$B$124:$X$154,MATCH('TBL 9.5 Compare'!#REF!,'S06'!$B$124:$B$154,0),MATCH('TBL 9.5 Compare'!K$63,'S06'!$B$124:$X$124,0)),0)</f>
        <v>0</v>
      </c>
      <c r="L79" s="26">
        <f>IFERROR(INDEX('S06'!$B$124:$X$154,MATCH('TBL 9.5 Compare'!#REF!,'S06'!$B$124:$B$154,0),MATCH('TBL 9.5 Compare'!L$63,'S06'!$B$124:$X$124,0)),0)</f>
        <v>0</v>
      </c>
      <c r="M79" s="26">
        <f>IFERROR(INDEX('S06'!$B$124:$X$154,MATCH('TBL 9.5 Compare'!#REF!,'S06'!$B$124:$B$154,0),MATCH('TBL 9.5 Compare'!M$63,'S06'!$B$124:$X$124,0)),0)</f>
        <v>0</v>
      </c>
      <c r="N79" s="26">
        <f>IFERROR(INDEX('S06'!$B$124:$X$154,MATCH('TBL 9.5 Compare'!#REF!,'S06'!$B$124:$B$154,0),MATCH('TBL 9.5 Compare'!N$63,'S06'!$B$124:$X$124,0)),0)</f>
        <v>0</v>
      </c>
      <c r="O79" s="26">
        <f>IFERROR(INDEX('S06'!$B$124:$X$154,MATCH('TBL 9.5 Compare'!#REF!,'S06'!$B$124:$B$154,0),MATCH('TBL 9.5 Compare'!O$63,'S06'!$B$124:$X$124,0)),0)</f>
        <v>0</v>
      </c>
      <c r="P79" s="26">
        <f>IFERROR(INDEX('S06'!$B$124:$X$154,MATCH('TBL 9.5 Compare'!#REF!,'S06'!$B$124:$B$154,0),MATCH('TBL 9.5 Compare'!P$63,'S06'!$B$124:$X$124,0)),0)</f>
        <v>0</v>
      </c>
      <c r="Q79" s="26">
        <f>IFERROR(INDEX('S06'!$B$124:$X$154,MATCH('TBL 9.5 Compare'!#REF!,'S06'!$B$124:$B$154,0),MATCH('TBL 9.5 Compare'!Q$63,'S06'!$B$124:$X$124,0)),0)</f>
        <v>0</v>
      </c>
      <c r="R79" s="26">
        <f>IFERROR(INDEX('S06'!$B$124:$X$154,MATCH('TBL 9.5 Compare'!#REF!,'S06'!$B$124:$B$154,0),MATCH('TBL 9.5 Compare'!R$63,'S06'!$B$124:$X$124,0)),0)</f>
        <v>0</v>
      </c>
      <c r="S79" s="26">
        <f>IFERROR(INDEX('S06'!$B$124:$X$154,MATCH('TBL 9.5 Compare'!#REF!,'S06'!$B$124:$B$154,0),MATCH('TBL 9.5 Compare'!S$63,'S06'!$B$124:$X$124,0)),0)</f>
        <v>0</v>
      </c>
      <c r="T79" s="26">
        <f>IFERROR(INDEX('S06'!$B$124:$X$154,MATCH('TBL 9.5 Compare'!#REF!,'S06'!$B$124:$B$154,0),MATCH('TBL 9.5 Compare'!T$63,'S06'!$B$124:$X$124,0)),0)</f>
        <v>0</v>
      </c>
      <c r="U79" s="26">
        <f>IFERROR(INDEX('S06'!$B$124:$X$154,MATCH('TBL 9.5 Compare'!#REF!,'S06'!$B$124:$B$154,0),MATCH('TBL 9.5 Compare'!U$63,'S06'!$B$124:$X$124,0)),0)</f>
        <v>0</v>
      </c>
      <c r="W79" s="27">
        <f t="shared" si="30"/>
        <v>0</v>
      </c>
    </row>
    <row r="80" spans="1:23" x14ac:dyDescent="0.25">
      <c r="A80" s="6" t="s">
        <v>67</v>
      </c>
      <c r="B80" s="26">
        <f>IFERROR(INDEX('S06'!$B$124:$X$154,MATCH('TBL 9.5 Compare'!#REF!,'S06'!$B$124:$B$154,0),MATCH('TBL 9.5 Compare'!B$63,'S06'!$B$124:$X$124,0)),0)</f>
        <v>0</v>
      </c>
      <c r="C80" s="26">
        <f>IFERROR(INDEX('S06'!$B$124:$X$154,MATCH('TBL 9.5 Compare'!#REF!,'S06'!$B$124:$B$154,0),MATCH('TBL 9.5 Compare'!C$63,'S06'!$B$124:$X$124,0)),0)</f>
        <v>0</v>
      </c>
      <c r="D80" s="26">
        <f>IFERROR(INDEX('S06'!$B$124:$X$154,MATCH('TBL 9.5 Compare'!#REF!,'S06'!$B$124:$B$154,0),MATCH('TBL 9.5 Compare'!D$63,'S06'!$B$124:$X$124,0)),0)</f>
        <v>0</v>
      </c>
      <c r="E80" s="26">
        <f>IFERROR(INDEX('S06'!$B$124:$X$154,MATCH('TBL 9.5 Compare'!#REF!,'S06'!$B$124:$B$154,0),MATCH('TBL 9.5 Compare'!E$63,'S06'!$B$124:$X$124,0)),0)</f>
        <v>0</v>
      </c>
      <c r="F80" s="26">
        <f>IFERROR(INDEX('S06'!$B$124:$X$154,MATCH('TBL 9.5 Compare'!#REF!,'S06'!$B$124:$B$154,0),MATCH('TBL 9.5 Compare'!F$63,'S06'!$B$124:$X$124,0)),0)</f>
        <v>0</v>
      </c>
      <c r="G80" s="26">
        <f>IFERROR(INDEX('S06'!$B$124:$X$154,MATCH('TBL 9.5 Compare'!#REF!,'S06'!$B$124:$B$154,0),MATCH('TBL 9.5 Compare'!G$63,'S06'!$B$124:$X$124,0)),0)</f>
        <v>0</v>
      </c>
      <c r="H80" s="26">
        <f>IFERROR(INDEX('S06'!$B$124:$X$154,MATCH('TBL 9.5 Compare'!#REF!,'S06'!$B$124:$B$154,0),MATCH('TBL 9.5 Compare'!H$63,'S06'!$B$124:$X$124,0)),0)</f>
        <v>0</v>
      </c>
      <c r="I80" s="26">
        <f>IFERROR(INDEX('S06'!$B$124:$X$154,MATCH('TBL 9.5 Compare'!#REF!,'S06'!$B$124:$B$154,0),MATCH('TBL 9.5 Compare'!I$63,'S06'!$B$124:$X$124,0)),0)</f>
        <v>0</v>
      </c>
      <c r="J80" s="26">
        <f>IFERROR(INDEX('S06'!$B$124:$X$154,MATCH('TBL 9.5 Compare'!#REF!,'S06'!$B$124:$B$154,0),MATCH('TBL 9.5 Compare'!J$63,'S06'!$B$124:$X$124,0)),0)</f>
        <v>0</v>
      </c>
      <c r="K80" s="26">
        <f>IFERROR(INDEX('S06'!$B$124:$X$154,MATCH('TBL 9.5 Compare'!#REF!,'S06'!$B$124:$B$154,0),MATCH('TBL 9.5 Compare'!K$63,'S06'!$B$124:$X$124,0)),0)</f>
        <v>0</v>
      </c>
      <c r="L80" s="26">
        <f>IFERROR(INDEX('S06'!$B$124:$X$154,MATCH('TBL 9.5 Compare'!#REF!,'S06'!$B$124:$B$154,0),MATCH('TBL 9.5 Compare'!L$63,'S06'!$B$124:$X$124,0)),0)</f>
        <v>0</v>
      </c>
      <c r="M80" s="26">
        <f>IFERROR(INDEX('S06'!$B$124:$X$154,MATCH('TBL 9.5 Compare'!#REF!,'S06'!$B$124:$B$154,0),MATCH('TBL 9.5 Compare'!M$63,'S06'!$B$124:$X$124,0)),0)</f>
        <v>0</v>
      </c>
      <c r="N80" s="26">
        <f>IFERROR(INDEX('S06'!$B$124:$X$154,MATCH('TBL 9.5 Compare'!#REF!,'S06'!$B$124:$B$154,0),MATCH('TBL 9.5 Compare'!N$63,'S06'!$B$124:$X$124,0)),0)</f>
        <v>0</v>
      </c>
      <c r="O80" s="26">
        <f>IFERROR(INDEX('S06'!$B$124:$X$154,MATCH('TBL 9.5 Compare'!#REF!,'S06'!$B$124:$B$154,0),MATCH('TBL 9.5 Compare'!O$63,'S06'!$B$124:$X$124,0)),0)</f>
        <v>0</v>
      </c>
      <c r="P80" s="26">
        <f>IFERROR(INDEX('S06'!$B$124:$X$154,MATCH('TBL 9.5 Compare'!#REF!,'S06'!$B$124:$B$154,0),MATCH('TBL 9.5 Compare'!P$63,'S06'!$B$124:$X$124,0)),0)</f>
        <v>0</v>
      </c>
      <c r="Q80" s="26">
        <f>IFERROR(INDEX('S06'!$B$124:$X$154,MATCH('TBL 9.5 Compare'!#REF!,'S06'!$B$124:$B$154,0),MATCH('TBL 9.5 Compare'!Q$63,'S06'!$B$124:$X$124,0)),0)</f>
        <v>0</v>
      </c>
      <c r="R80" s="26">
        <f>IFERROR(INDEX('S06'!$B$124:$X$154,MATCH('TBL 9.5 Compare'!#REF!,'S06'!$B$124:$B$154,0),MATCH('TBL 9.5 Compare'!R$63,'S06'!$B$124:$X$124,0)),0)</f>
        <v>0</v>
      </c>
      <c r="S80" s="26">
        <f>IFERROR(INDEX('S06'!$B$124:$X$154,MATCH('TBL 9.5 Compare'!#REF!,'S06'!$B$124:$B$154,0),MATCH('TBL 9.5 Compare'!S$63,'S06'!$B$124:$X$124,0)),0)</f>
        <v>0</v>
      </c>
      <c r="T80" s="26">
        <f>IFERROR(INDEX('S06'!$B$124:$X$154,MATCH('TBL 9.5 Compare'!#REF!,'S06'!$B$124:$B$154,0),MATCH('TBL 9.5 Compare'!T$63,'S06'!$B$124:$X$124,0)),0)</f>
        <v>0</v>
      </c>
      <c r="U80" s="26">
        <f>IFERROR(INDEX('S06'!$B$124:$X$154,MATCH('TBL 9.5 Compare'!#REF!,'S06'!$B$124:$B$154,0),MATCH('TBL 9.5 Compare'!U$63,'S06'!$B$124:$X$124,0)),0)</f>
        <v>0</v>
      </c>
      <c r="W80" s="27">
        <f t="shared" si="30"/>
        <v>0</v>
      </c>
    </row>
    <row r="81" spans="1:23" x14ac:dyDescent="0.25">
      <c r="A81" s="6" t="s">
        <v>68</v>
      </c>
      <c r="B81" s="26">
        <f>IFERROR(INDEX('S06'!$B$124:$X$154,MATCH('TBL 9.5 Compare'!#REF!,'S06'!$B$124:$B$154,0),MATCH('TBL 9.5 Compare'!B$63,'S06'!$B$124:$X$124,0)),0)</f>
        <v>0</v>
      </c>
      <c r="C81" s="26">
        <f>IFERROR(INDEX('S06'!$B$124:$X$154,MATCH('TBL 9.5 Compare'!#REF!,'S06'!$B$124:$B$154,0),MATCH('TBL 9.5 Compare'!C$63,'S06'!$B$124:$X$124,0)),0)</f>
        <v>0</v>
      </c>
      <c r="D81" s="26">
        <f>IFERROR(INDEX('S06'!$B$124:$X$154,MATCH('TBL 9.5 Compare'!#REF!,'S06'!$B$124:$B$154,0),MATCH('TBL 9.5 Compare'!D$63,'S06'!$B$124:$X$124,0)),0)</f>
        <v>0</v>
      </c>
      <c r="E81" s="26">
        <f>IFERROR(INDEX('S06'!$B$124:$X$154,MATCH('TBL 9.5 Compare'!#REF!,'S06'!$B$124:$B$154,0),MATCH('TBL 9.5 Compare'!E$63,'S06'!$B$124:$X$124,0)),0)</f>
        <v>0</v>
      </c>
      <c r="F81" s="26">
        <f>IFERROR(INDEX('S06'!$B$124:$X$154,MATCH('TBL 9.5 Compare'!#REF!,'S06'!$B$124:$B$154,0),MATCH('TBL 9.5 Compare'!F$63,'S06'!$B$124:$X$124,0)),0)</f>
        <v>0</v>
      </c>
      <c r="G81" s="26">
        <f>IFERROR(INDEX('S06'!$B$124:$X$154,MATCH('TBL 9.5 Compare'!#REF!,'S06'!$B$124:$B$154,0),MATCH('TBL 9.5 Compare'!G$63,'S06'!$B$124:$X$124,0)),0)</f>
        <v>0</v>
      </c>
      <c r="H81" s="26">
        <f>IFERROR(INDEX('S06'!$B$124:$X$154,MATCH('TBL 9.5 Compare'!#REF!,'S06'!$B$124:$B$154,0),MATCH('TBL 9.5 Compare'!H$63,'S06'!$B$124:$X$124,0)),0)</f>
        <v>0</v>
      </c>
      <c r="I81" s="26">
        <f>IFERROR(INDEX('S06'!$B$124:$X$154,MATCH('TBL 9.5 Compare'!#REF!,'S06'!$B$124:$B$154,0),MATCH('TBL 9.5 Compare'!I$63,'S06'!$B$124:$X$124,0)),0)</f>
        <v>0</v>
      </c>
      <c r="J81" s="26">
        <f>IFERROR(INDEX('S06'!$B$124:$X$154,MATCH('TBL 9.5 Compare'!#REF!,'S06'!$B$124:$B$154,0),MATCH('TBL 9.5 Compare'!J$63,'S06'!$B$124:$X$124,0)),0)</f>
        <v>0</v>
      </c>
      <c r="K81" s="26">
        <f>IFERROR(INDEX('S06'!$B$124:$X$154,MATCH('TBL 9.5 Compare'!#REF!,'S06'!$B$124:$B$154,0),MATCH('TBL 9.5 Compare'!K$63,'S06'!$B$124:$X$124,0)),0)</f>
        <v>0</v>
      </c>
      <c r="L81" s="26">
        <f>IFERROR(INDEX('S06'!$B$124:$X$154,MATCH('TBL 9.5 Compare'!#REF!,'S06'!$B$124:$B$154,0),MATCH('TBL 9.5 Compare'!L$63,'S06'!$B$124:$X$124,0)),0)</f>
        <v>0</v>
      </c>
      <c r="M81" s="26">
        <f>IFERROR(INDEX('S06'!$B$124:$X$154,MATCH('TBL 9.5 Compare'!#REF!,'S06'!$B$124:$B$154,0),MATCH('TBL 9.5 Compare'!M$63,'S06'!$B$124:$X$124,0)),0)</f>
        <v>0</v>
      </c>
      <c r="N81" s="26">
        <f>IFERROR(INDEX('S06'!$B$124:$X$154,MATCH('TBL 9.5 Compare'!#REF!,'S06'!$B$124:$B$154,0),MATCH('TBL 9.5 Compare'!N$63,'S06'!$B$124:$X$124,0)),0)</f>
        <v>0</v>
      </c>
      <c r="O81" s="26">
        <f>IFERROR(INDEX('S06'!$B$124:$X$154,MATCH('TBL 9.5 Compare'!#REF!,'S06'!$B$124:$B$154,0),MATCH('TBL 9.5 Compare'!O$63,'S06'!$B$124:$X$124,0)),0)</f>
        <v>0</v>
      </c>
      <c r="P81" s="26">
        <f>IFERROR(INDEX('S06'!$B$124:$X$154,MATCH('TBL 9.5 Compare'!#REF!,'S06'!$B$124:$B$154,0),MATCH('TBL 9.5 Compare'!P$63,'S06'!$B$124:$X$124,0)),0)</f>
        <v>0</v>
      </c>
      <c r="Q81" s="26">
        <f>IFERROR(INDEX('S06'!$B$124:$X$154,MATCH('TBL 9.5 Compare'!#REF!,'S06'!$B$124:$B$154,0),MATCH('TBL 9.5 Compare'!Q$63,'S06'!$B$124:$X$124,0)),0)</f>
        <v>0</v>
      </c>
      <c r="R81" s="26">
        <f>IFERROR(INDEX('S06'!$B$124:$X$154,MATCH('TBL 9.5 Compare'!#REF!,'S06'!$B$124:$B$154,0),MATCH('TBL 9.5 Compare'!R$63,'S06'!$B$124:$X$124,0)),0)</f>
        <v>0</v>
      </c>
      <c r="S81" s="26">
        <f>IFERROR(INDEX('S06'!$B$124:$X$154,MATCH('TBL 9.5 Compare'!#REF!,'S06'!$B$124:$B$154,0),MATCH('TBL 9.5 Compare'!S$63,'S06'!$B$124:$X$124,0)),0)</f>
        <v>0</v>
      </c>
      <c r="T81" s="26">
        <f>IFERROR(INDEX('S06'!$B$124:$X$154,MATCH('TBL 9.5 Compare'!#REF!,'S06'!$B$124:$B$154,0),MATCH('TBL 9.5 Compare'!T$63,'S06'!$B$124:$X$124,0)),0)</f>
        <v>0</v>
      </c>
      <c r="U81" s="26">
        <f>IFERROR(INDEX('S06'!$B$124:$X$154,MATCH('TBL 9.5 Compare'!#REF!,'S06'!$B$124:$B$154,0),MATCH('TBL 9.5 Compare'!U$63,'S06'!$B$124:$X$124,0)),0)</f>
        <v>0</v>
      </c>
      <c r="W81" s="27">
        <f t="shared" si="30"/>
        <v>0</v>
      </c>
    </row>
    <row r="82" spans="1:23" x14ac:dyDescent="0.25">
      <c r="A82" s="6" t="s">
        <v>69</v>
      </c>
      <c r="B82" s="26">
        <f>IFERROR(INDEX('S06'!$B$124:$X$154,MATCH('TBL 9.5 Compare'!#REF!,'S06'!$B$124:$B$154,0),MATCH('TBL 9.5 Compare'!B$63,'S06'!$B$124:$X$124,0)),0)</f>
        <v>0</v>
      </c>
      <c r="C82" s="26">
        <f>IFERROR(INDEX('S06'!$B$124:$X$154,MATCH('TBL 9.5 Compare'!#REF!,'S06'!$B$124:$B$154,0),MATCH('TBL 9.5 Compare'!C$63,'S06'!$B$124:$X$124,0)),0)</f>
        <v>0</v>
      </c>
      <c r="D82" s="26">
        <f>IFERROR(INDEX('S06'!$B$124:$X$154,MATCH('TBL 9.5 Compare'!#REF!,'S06'!$B$124:$B$154,0),MATCH('TBL 9.5 Compare'!D$63,'S06'!$B$124:$X$124,0)),0)</f>
        <v>0</v>
      </c>
      <c r="E82" s="26">
        <f>IFERROR(INDEX('S06'!$B$124:$X$154,MATCH('TBL 9.5 Compare'!#REF!,'S06'!$B$124:$B$154,0),MATCH('TBL 9.5 Compare'!E$63,'S06'!$B$124:$X$124,0)),0)</f>
        <v>0</v>
      </c>
      <c r="F82" s="26">
        <f>IFERROR(INDEX('S06'!$B$124:$X$154,MATCH('TBL 9.5 Compare'!#REF!,'S06'!$B$124:$B$154,0),MATCH('TBL 9.5 Compare'!F$63,'S06'!$B$124:$X$124,0)),0)</f>
        <v>0</v>
      </c>
      <c r="G82" s="26">
        <f>IFERROR(INDEX('S06'!$B$124:$X$154,MATCH('TBL 9.5 Compare'!#REF!,'S06'!$B$124:$B$154,0),MATCH('TBL 9.5 Compare'!G$63,'S06'!$B$124:$X$124,0)),0)</f>
        <v>0</v>
      </c>
      <c r="H82" s="26">
        <f>IFERROR(INDEX('S06'!$B$124:$X$154,MATCH('TBL 9.5 Compare'!#REF!,'S06'!$B$124:$B$154,0),MATCH('TBL 9.5 Compare'!H$63,'S06'!$B$124:$X$124,0)),0)</f>
        <v>0</v>
      </c>
      <c r="I82" s="26">
        <f>IFERROR(INDEX('S06'!$B$124:$X$154,MATCH('TBL 9.5 Compare'!#REF!,'S06'!$B$124:$B$154,0),MATCH('TBL 9.5 Compare'!I$63,'S06'!$B$124:$X$124,0)),0)</f>
        <v>0</v>
      </c>
      <c r="J82" s="26">
        <f>IFERROR(INDEX('S06'!$B$124:$X$154,MATCH('TBL 9.5 Compare'!#REF!,'S06'!$B$124:$B$154,0),MATCH('TBL 9.5 Compare'!J$63,'S06'!$B$124:$X$124,0)),0)</f>
        <v>0</v>
      </c>
      <c r="K82" s="26">
        <f>IFERROR(INDEX('S06'!$B$124:$X$154,MATCH('TBL 9.5 Compare'!#REF!,'S06'!$B$124:$B$154,0),MATCH('TBL 9.5 Compare'!K$63,'S06'!$B$124:$X$124,0)),0)</f>
        <v>0</v>
      </c>
      <c r="L82" s="26">
        <f>IFERROR(INDEX('S06'!$B$124:$X$154,MATCH('TBL 9.5 Compare'!#REF!,'S06'!$B$124:$B$154,0),MATCH('TBL 9.5 Compare'!L$63,'S06'!$B$124:$X$124,0)),0)</f>
        <v>0</v>
      </c>
      <c r="M82" s="26">
        <f>IFERROR(INDEX('S06'!$B$124:$X$154,MATCH('TBL 9.5 Compare'!#REF!,'S06'!$B$124:$B$154,0),MATCH('TBL 9.5 Compare'!M$63,'S06'!$B$124:$X$124,0)),0)</f>
        <v>0</v>
      </c>
      <c r="N82" s="26">
        <f>IFERROR(INDEX('S06'!$B$124:$X$154,MATCH('TBL 9.5 Compare'!#REF!,'S06'!$B$124:$B$154,0),MATCH('TBL 9.5 Compare'!N$63,'S06'!$B$124:$X$124,0)),0)</f>
        <v>0</v>
      </c>
      <c r="O82" s="26">
        <f>IFERROR(INDEX('S06'!$B$124:$X$154,MATCH('TBL 9.5 Compare'!#REF!,'S06'!$B$124:$B$154,0),MATCH('TBL 9.5 Compare'!O$63,'S06'!$B$124:$X$124,0)),0)</f>
        <v>0</v>
      </c>
      <c r="P82" s="26">
        <f>IFERROR(INDEX('S06'!$B$124:$X$154,MATCH('TBL 9.5 Compare'!#REF!,'S06'!$B$124:$B$154,0),MATCH('TBL 9.5 Compare'!P$63,'S06'!$B$124:$X$124,0)),0)</f>
        <v>0</v>
      </c>
      <c r="Q82" s="26">
        <f>IFERROR(INDEX('S06'!$B$124:$X$154,MATCH('TBL 9.5 Compare'!#REF!,'S06'!$B$124:$B$154,0),MATCH('TBL 9.5 Compare'!Q$63,'S06'!$B$124:$X$124,0)),0)</f>
        <v>0</v>
      </c>
      <c r="R82" s="26">
        <f>IFERROR(INDEX('S06'!$B$124:$X$154,MATCH('TBL 9.5 Compare'!#REF!,'S06'!$B$124:$B$154,0),MATCH('TBL 9.5 Compare'!R$63,'S06'!$B$124:$X$124,0)),0)</f>
        <v>0</v>
      </c>
      <c r="S82" s="26">
        <f>IFERROR(INDEX('S06'!$B$124:$X$154,MATCH('TBL 9.5 Compare'!#REF!,'S06'!$B$124:$B$154,0),MATCH('TBL 9.5 Compare'!S$63,'S06'!$B$124:$X$124,0)),0)</f>
        <v>0</v>
      </c>
      <c r="T82" s="26">
        <f>IFERROR(INDEX('S06'!$B$124:$X$154,MATCH('TBL 9.5 Compare'!#REF!,'S06'!$B$124:$B$154,0),MATCH('TBL 9.5 Compare'!T$63,'S06'!$B$124:$X$124,0)),0)</f>
        <v>0</v>
      </c>
      <c r="U82" s="26">
        <f>IFERROR(INDEX('S06'!$B$124:$X$154,MATCH('TBL 9.5 Compare'!#REF!,'S06'!$B$124:$B$154,0),MATCH('TBL 9.5 Compare'!U$63,'S06'!$B$124:$X$124,0)),0)</f>
        <v>0</v>
      </c>
      <c r="W82" s="27">
        <f t="shared" si="30"/>
        <v>0</v>
      </c>
    </row>
    <row r="83" spans="1:23" x14ac:dyDescent="0.25">
      <c r="A83" s="6" t="s">
        <v>70</v>
      </c>
      <c r="B83" s="26">
        <f>IFERROR(INDEX('S06'!$B$124:$X$154,MATCH('TBL 9.5 Compare'!#REF!,'S06'!$B$124:$B$154,0),MATCH('TBL 9.5 Compare'!B$63,'S06'!$B$124:$X$124,0)),0)</f>
        <v>0</v>
      </c>
      <c r="C83" s="26">
        <f>IFERROR(INDEX('S06'!$B$124:$X$154,MATCH('TBL 9.5 Compare'!#REF!,'S06'!$B$124:$B$154,0),MATCH('TBL 9.5 Compare'!C$63,'S06'!$B$124:$X$124,0)),0)</f>
        <v>0</v>
      </c>
      <c r="D83" s="26">
        <f>IFERROR(INDEX('S06'!$B$124:$X$154,MATCH('TBL 9.5 Compare'!#REF!,'S06'!$B$124:$B$154,0),MATCH('TBL 9.5 Compare'!D$63,'S06'!$B$124:$X$124,0)),0)</f>
        <v>0</v>
      </c>
      <c r="E83" s="26">
        <f>IFERROR(INDEX('S06'!$B$124:$X$154,MATCH('TBL 9.5 Compare'!#REF!,'S06'!$B$124:$B$154,0),MATCH('TBL 9.5 Compare'!E$63,'S06'!$B$124:$X$124,0)),0)</f>
        <v>0</v>
      </c>
      <c r="F83" s="26">
        <f>IFERROR(INDEX('S06'!$B$124:$X$154,MATCH('TBL 9.5 Compare'!#REF!,'S06'!$B$124:$B$154,0),MATCH('TBL 9.5 Compare'!F$63,'S06'!$B$124:$X$124,0)),0)</f>
        <v>0</v>
      </c>
      <c r="G83" s="26">
        <f>IFERROR(INDEX('S06'!$B$124:$X$154,MATCH('TBL 9.5 Compare'!#REF!,'S06'!$B$124:$B$154,0),MATCH('TBL 9.5 Compare'!G$63,'S06'!$B$124:$X$124,0)),0)</f>
        <v>0</v>
      </c>
      <c r="H83" s="26">
        <f>IFERROR(INDEX('S06'!$B$124:$X$154,MATCH('TBL 9.5 Compare'!#REF!,'S06'!$B$124:$B$154,0),MATCH('TBL 9.5 Compare'!H$63,'S06'!$B$124:$X$124,0)),0)</f>
        <v>0</v>
      </c>
      <c r="I83" s="26">
        <f>IFERROR(INDEX('S06'!$B$124:$X$154,MATCH('TBL 9.5 Compare'!#REF!,'S06'!$B$124:$B$154,0),MATCH('TBL 9.5 Compare'!I$63,'S06'!$B$124:$X$124,0)),0)</f>
        <v>0</v>
      </c>
      <c r="J83" s="26">
        <f>IFERROR(INDEX('S06'!$B$124:$X$154,MATCH('TBL 9.5 Compare'!#REF!,'S06'!$B$124:$B$154,0),MATCH('TBL 9.5 Compare'!J$63,'S06'!$B$124:$X$124,0)),0)</f>
        <v>0</v>
      </c>
      <c r="K83" s="26">
        <f>IFERROR(INDEX('S06'!$B$124:$X$154,MATCH('TBL 9.5 Compare'!#REF!,'S06'!$B$124:$B$154,0),MATCH('TBL 9.5 Compare'!K$63,'S06'!$B$124:$X$124,0)),0)</f>
        <v>0</v>
      </c>
      <c r="L83" s="26">
        <f>IFERROR(INDEX('S06'!$B$124:$X$154,MATCH('TBL 9.5 Compare'!#REF!,'S06'!$B$124:$B$154,0),MATCH('TBL 9.5 Compare'!L$63,'S06'!$B$124:$X$124,0)),0)</f>
        <v>0</v>
      </c>
      <c r="M83" s="26">
        <f>IFERROR(INDEX('S06'!$B$124:$X$154,MATCH('TBL 9.5 Compare'!#REF!,'S06'!$B$124:$B$154,0),MATCH('TBL 9.5 Compare'!M$63,'S06'!$B$124:$X$124,0)),0)</f>
        <v>0</v>
      </c>
      <c r="N83" s="26">
        <f>IFERROR(INDEX('S06'!$B$124:$X$154,MATCH('TBL 9.5 Compare'!#REF!,'S06'!$B$124:$B$154,0),MATCH('TBL 9.5 Compare'!N$63,'S06'!$B$124:$X$124,0)),0)</f>
        <v>0</v>
      </c>
      <c r="O83" s="26">
        <f>IFERROR(INDEX('S06'!$B$124:$X$154,MATCH('TBL 9.5 Compare'!#REF!,'S06'!$B$124:$B$154,0),MATCH('TBL 9.5 Compare'!O$63,'S06'!$B$124:$X$124,0)),0)</f>
        <v>0</v>
      </c>
      <c r="P83" s="26">
        <f>IFERROR(INDEX('S06'!$B$124:$X$154,MATCH('TBL 9.5 Compare'!#REF!,'S06'!$B$124:$B$154,0),MATCH('TBL 9.5 Compare'!P$63,'S06'!$B$124:$X$124,0)),0)</f>
        <v>0</v>
      </c>
      <c r="Q83" s="26">
        <f>IFERROR(INDEX('S06'!$B$124:$X$154,MATCH('TBL 9.5 Compare'!#REF!,'S06'!$B$124:$B$154,0),MATCH('TBL 9.5 Compare'!Q$63,'S06'!$B$124:$X$124,0)),0)</f>
        <v>0</v>
      </c>
      <c r="R83" s="26">
        <f>IFERROR(INDEX('S06'!$B$124:$X$154,MATCH('TBL 9.5 Compare'!#REF!,'S06'!$B$124:$B$154,0),MATCH('TBL 9.5 Compare'!R$63,'S06'!$B$124:$X$124,0)),0)</f>
        <v>0</v>
      </c>
      <c r="S83" s="26">
        <f>IFERROR(INDEX('S06'!$B$124:$X$154,MATCH('TBL 9.5 Compare'!#REF!,'S06'!$B$124:$B$154,0),MATCH('TBL 9.5 Compare'!S$63,'S06'!$B$124:$X$124,0)),0)</f>
        <v>0</v>
      </c>
      <c r="T83" s="26">
        <f>IFERROR(INDEX('S06'!$B$124:$X$154,MATCH('TBL 9.5 Compare'!#REF!,'S06'!$B$124:$B$154,0),MATCH('TBL 9.5 Compare'!T$63,'S06'!$B$124:$X$124,0)),0)</f>
        <v>0</v>
      </c>
      <c r="U83" s="26">
        <f>IFERROR(INDEX('S06'!$B$124:$X$154,MATCH('TBL 9.5 Compare'!#REF!,'S06'!$B$124:$B$154,0),MATCH('TBL 9.5 Compare'!U$63,'S06'!$B$124:$X$124,0)),0)</f>
        <v>0</v>
      </c>
      <c r="W83" s="27">
        <f t="shared" si="30"/>
        <v>0</v>
      </c>
    </row>
    <row r="84" spans="1:23" x14ac:dyDescent="0.25">
      <c r="A84" s="6" t="s">
        <v>71</v>
      </c>
      <c r="B84" s="26">
        <f>IFERROR(INDEX('S06'!$B$124:$X$154,MATCH('TBL 9.5 Compare'!#REF!,'S06'!$B$124:$B$154,0),MATCH('TBL 9.5 Compare'!B$63,'S06'!$B$124:$X$124,0)),0)</f>
        <v>0</v>
      </c>
      <c r="C84" s="26">
        <f>IFERROR(INDEX('S06'!$B$124:$X$154,MATCH('TBL 9.5 Compare'!#REF!,'S06'!$B$124:$B$154,0),MATCH('TBL 9.5 Compare'!C$63,'S06'!$B$124:$X$124,0)),0)</f>
        <v>0</v>
      </c>
      <c r="D84" s="26">
        <f>IFERROR(INDEX('S06'!$B$124:$X$154,MATCH('TBL 9.5 Compare'!#REF!,'S06'!$B$124:$B$154,0),MATCH('TBL 9.5 Compare'!D$63,'S06'!$B$124:$X$124,0)),0)</f>
        <v>0</v>
      </c>
      <c r="E84" s="26">
        <f>IFERROR(INDEX('S06'!$B$124:$X$154,MATCH('TBL 9.5 Compare'!#REF!,'S06'!$B$124:$B$154,0),MATCH('TBL 9.5 Compare'!E$63,'S06'!$B$124:$X$124,0)),0)</f>
        <v>0</v>
      </c>
      <c r="F84" s="26">
        <f>IFERROR(INDEX('S06'!$B$124:$X$154,MATCH('TBL 9.5 Compare'!#REF!,'S06'!$B$124:$B$154,0),MATCH('TBL 9.5 Compare'!F$63,'S06'!$B$124:$X$124,0)),0)</f>
        <v>0</v>
      </c>
      <c r="G84" s="26">
        <f>IFERROR(INDEX('S06'!$B$124:$X$154,MATCH('TBL 9.5 Compare'!#REF!,'S06'!$B$124:$B$154,0),MATCH('TBL 9.5 Compare'!G$63,'S06'!$B$124:$X$124,0)),0)</f>
        <v>0</v>
      </c>
      <c r="H84" s="26">
        <f>IFERROR(INDEX('S06'!$B$124:$X$154,MATCH('TBL 9.5 Compare'!#REF!,'S06'!$B$124:$B$154,0),MATCH('TBL 9.5 Compare'!H$63,'S06'!$B$124:$X$124,0)),0)</f>
        <v>0</v>
      </c>
      <c r="I84" s="26">
        <f>IFERROR(INDEX('S06'!$B$124:$X$154,MATCH('TBL 9.5 Compare'!#REF!,'S06'!$B$124:$B$154,0),MATCH('TBL 9.5 Compare'!I$63,'S06'!$B$124:$X$124,0)),0)</f>
        <v>0</v>
      </c>
      <c r="J84" s="26">
        <f>IFERROR(INDEX('S06'!$B$124:$X$154,MATCH('TBL 9.5 Compare'!#REF!,'S06'!$B$124:$B$154,0),MATCH('TBL 9.5 Compare'!J$63,'S06'!$B$124:$X$124,0)),0)</f>
        <v>0</v>
      </c>
      <c r="K84" s="26">
        <f>IFERROR(INDEX('S06'!$B$124:$X$154,MATCH('TBL 9.5 Compare'!#REF!,'S06'!$B$124:$B$154,0),MATCH('TBL 9.5 Compare'!K$63,'S06'!$B$124:$X$124,0)),0)</f>
        <v>0</v>
      </c>
      <c r="L84" s="26">
        <f>IFERROR(INDEX('S06'!$B$124:$X$154,MATCH('TBL 9.5 Compare'!#REF!,'S06'!$B$124:$B$154,0),MATCH('TBL 9.5 Compare'!L$63,'S06'!$B$124:$X$124,0)),0)</f>
        <v>0</v>
      </c>
      <c r="M84" s="26">
        <f>IFERROR(INDEX('S06'!$B$124:$X$154,MATCH('TBL 9.5 Compare'!#REF!,'S06'!$B$124:$B$154,0),MATCH('TBL 9.5 Compare'!M$63,'S06'!$B$124:$X$124,0)),0)</f>
        <v>0</v>
      </c>
      <c r="N84" s="26">
        <f>IFERROR(INDEX('S06'!$B$124:$X$154,MATCH('TBL 9.5 Compare'!#REF!,'S06'!$B$124:$B$154,0),MATCH('TBL 9.5 Compare'!N$63,'S06'!$B$124:$X$124,0)),0)</f>
        <v>0</v>
      </c>
      <c r="O84" s="26">
        <f>IFERROR(INDEX('S06'!$B$124:$X$154,MATCH('TBL 9.5 Compare'!#REF!,'S06'!$B$124:$B$154,0),MATCH('TBL 9.5 Compare'!O$63,'S06'!$B$124:$X$124,0)),0)</f>
        <v>0</v>
      </c>
      <c r="P84" s="26">
        <f>IFERROR(INDEX('S06'!$B$124:$X$154,MATCH('TBL 9.5 Compare'!#REF!,'S06'!$B$124:$B$154,0),MATCH('TBL 9.5 Compare'!P$63,'S06'!$B$124:$X$124,0)),0)</f>
        <v>0</v>
      </c>
      <c r="Q84" s="26">
        <f>IFERROR(INDEX('S06'!$B$124:$X$154,MATCH('TBL 9.5 Compare'!#REF!,'S06'!$B$124:$B$154,0),MATCH('TBL 9.5 Compare'!Q$63,'S06'!$B$124:$X$124,0)),0)</f>
        <v>0</v>
      </c>
      <c r="R84" s="26">
        <f>IFERROR(INDEX('S06'!$B$124:$X$154,MATCH('TBL 9.5 Compare'!#REF!,'S06'!$B$124:$B$154,0),MATCH('TBL 9.5 Compare'!R$63,'S06'!$B$124:$X$124,0)),0)</f>
        <v>0</v>
      </c>
      <c r="S84" s="26">
        <f>IFERROR(INDEX('S06'!$B$124:$X$154,MATCH('TBL 9.5 Compare'!#REF!,'S06'!$B$124:$B$154,0),MATCH('TBL 9.5 Compare'!S$63,'S06'!$B$124:$X$124,0)),0)</f>
        <v>0</v>
      </c>
      <c r="T84" s="26">
        <f>IFERROR(INDEX('S06'!$B$124:$X$154,MATCH('TBL 9.5 Compare'!#REF!,'S06'!$B$124:$B$154,0),MATCH('TBL 9.5 Compare'!T$63,'S06'!$B$124:$X$124,0)),0)</f>
        <v>0</v>
      </c>
      <c r="U84" s="26">
        <f>IFERROR(INDEX('S06'!$B$124:$X$154,MATCH('TBL 9.5 Compare'!#REF!,'S06'!$B$124:$B$154,0),MATCH('TBL 9.5 Compare'!U$63,'S06'!$B$124:$X$124,0)),0)</f>
        <v>0</v>
      </c>
      <c r="W84" s="27">
        <f t="shared" si="30"/>
        <v>0</v>
      </c>
    </row>
    <row r="85" spans="1:23" x14ac:dyDescent="0.25">
      <c r="A85" s="6" t="s">
        <v>15</v>
      </c>
      <c r="B85" s="26">
        <f>IFERROR(INDEX('S06'!$B$124:$X$154,MATCH('TBL 9.5 Compare'!#REF!,'S06'!$B$124:$B$154,0),MATCH('TBL 9.5 Compare'!B$63,'S06'!$B$124:$X$124,0)),0)</f>
        <v>0</v>
      </c>
      <c r="C85" s="26">
        <f>IFERROR(INDEX('S06'!$B$124:$X$154,MATCH('TBL 9.5 Compare'!#REF!,'S06'!$B$124:$B$154,0),MATCH('TBL 9.5 Compare'!C$63,'S06'!$B$124:$X$124,0)),0)</f>
        <v>0</v>
      </c>
      <c r="D85" s="26">
        <f>IFERROR(INDEX('S06'!$B$124:$X$154,MATCH('TBL 9.5 Compare'!#REF!,'S06'!$B$124:$B$154,0),MATCH('TBL 9.5 Compare'!D$63,'S06'!$B$124:$X$124,0)),0)</f>
        <v>0</v>
      </c>
      <c r="E85" s="26">
        <f>IFERROR(INDEX('S06'!$B$124:$X$154,MATCH('TBL 9.5 Compare'!#REF!,'S06'!$B$124:$B$154,0),MATCH('TBL 9.5 Compare'!E$63,'S06'!$B$124:$X$124,0)),0)</f>
        <v>0</v>
      </c>
      <c r="F85" s="26">
        <f>IFERROR(INDEX('S06'!$B$124:$X$154,MATCH('TBL 9.5 Compare'!#REF!,'S06'!$B$124:$B$154,0),MATCH('TBL 9.5 Compare'!F$63,'S06'!$B$124:$X$124,0)),0)</f>
        <v>0</v>
      </c>
      <c r="G85" s="26">
        <f>IFERROR(INDEX('S06'!$B$124:$X$154,MATCH('TBL 9.5 Compare'!#REF!,'S06'!$B$124:$B$154,0),MATCH('TBL 9.5 Compare'!G$63,'S06'!$B$124:$X$124,0)),0)</f>
        <v>0</v>
      </c>
      <c r="H85" s="26">
        <f>IFERROR(INDEX('S06'!$B$124:$X$154,MATCH('TBL 9.5 Compare'!#REF!,'S06'!$B$124:$B$154,0),MATCH('TBL 9.5 Compare'!H$63,'S06'!$B$124:$X$124,0)),0)</f>
        <v>0</v>
      </c>
      <c r="I85" s="26">
        <f>IFERROR(INDEX('S06'!$B$124:$X$154,MATCH('TBL 9.5 Compare'!#REF!,'S06'!$B$124:$B$154,0),MATCH('TBL 9.5 Compare'!I$63,'S06'!$B$124:$X$124,0)),0)</f>
        <v>0</v>
      </c>
      <c r="J85" s="26">
        <f>IFERROR(INDEX('S06'!$B$124:$X$154,MATCH('TBL 9.5 Compare'!#REF!,'S06'!$B$124:$B$154,0),MATCH('TBL 9.5 Compare'!J$63,'S06'!$B$124:$X$124,0)),0)</f>
        <v>0</v>
      </c>
      <c r="K85" s="26">
        <f>IFERROR(INDEX('S06'!$B$124:$X$154,MATCH('TBL 9.5 Compare'!#REF!,'S06'!$B$124:$B$154,0),MATCH('TBL 9.5 Compare'!K$63,'S06'!$B$124:$X$124,0)),0)</f>
        <v>0</v>
      </c>
      <c r="L85" s="26">
        <f>IFERROR(INDEX('S06'!$B$124:$X$154,MATCH('TBL 9.5 Compare'!#REF!,'S06'!$B$124:$B$154,0),MATCH('TBL 9.5 Compare'!L$63,'S06'!$B$124:$X$124,0)),0)</f>
        <v>0</v>
      </c>
      <c r="M85" s="26">
        <f>IFERROR(INDEX('S06'!$B$124:$X$154,MATCH('TBL 9.5 Compare'!#REF!,'S06'!$B$124:$B$154,0),MATCH('TBL 9.5 Compare'!M$63,'S06'!$B$124:$X$124,0)),0)</f>
        <v>0</v>
      </c>
      <c r="N85" s="26">
        <f>IFERROR(INDEX('S06'!$B$124:$X$154,MATCH('TBL 9.5 Compare'!#REF!,'S06'!$B$124:$B$154,0),MATCH('TBL 9.5 Compare'!N$63,'S06'!$B$124:$X$124,0)),0)</f>
        <v>0</v>
      </c>
      <c r="O85" s="26">
        <f>IFERROR(INDEX('S06'!$B$124:$X$154,MATCH('TBL 9.5 Compare'!#REF!,'S06'!$B$124:$B$154,0),MATCH('TBL 9.5 Compare'!O$63,'S06'!$B$124:$X$124,0)),0)</f>
        <v>0</v>
      </c>
      <c r="P85" s="26">
        <f>IFERROR(INDEX('S06'!$B$124:$X$154,MATCH('TBL 9.5 Compare'!#REF!,'S06'!$B$124:$B$154,0),MATCH('TBL 9.5 Compare'!P$63,'S06'!$B$124:$X$124,0)),0)</f>
        <v>0</v>
      </c>
      <c r="Q85" s="26">
        <f>IFERROR(INDEX('S06'!$B$124:$X$154,MATCH('TBL 9.5 Compare'!#REF!,'S06'!$B$124:$B$154,0),MATCH('TBL 9.5 Compare'!Q$63,'S06'!$B$124:$X$124,0)),0)</f>
        <v>0</v>
      </c>
      <c r="R85" s="26">
        <f>IFERROR(INDEX('S06'!$B$124:$X$154,MATCH('TBL 9.5 Compare'!#REF!,'S06'!$B$124:$B$154,0),MATCH('TBL 9.5 Compare'!R$63,'S06'!$B$124:$X$124,0)),0)</f>
        <v>0</v>
      </c>
      <c r="S85" s="26">
        <f>IFERROR(INDEX('S06'!$B$124:$X$154,MATCH('TBL 9.5 Compare'!#REF!,'S06'!$B$124:$B$154,0),MATCH('TBL 9.5 Compare'!S$63,'S06'!$B$124:$X$124,0)),0)</f>
        <v>0</v>
      </c>
      <c r="T85" s="26">
        <f>IFERROR(INDEX('S06'!$B$124:$X$154,MATCH('TBL 9.5 Compare'!#REF!,'S06'!$B$124:$B$154,0),MATCH('TBL 9.5 Compare'!T$63,'S06'!$B$124:$X$124,0)),0)</f>
        <v>0</v>
      </c>
      <c r="U85" s="26">
        <f>IFERROR(INDEX('S06'!$B$124:$X$154,MATCH('TBL 9.5 Compare'!#REF!,'S06'!$B$124:$B$154,0),MATCH('TBL 9.5 Compare'!U$63,'S06'!$B$124:$X$124,0)),0)</f>
        <v>0</v>
      </c>
      <c r="W85" s="27">
        <f t="shared" si="30"/>
        <v>0</v>
      </c>
    </row>
    <row r="86" spans="1:23" x14ac:dyDescent="0.25">
      <c r="A86" s="20" t="s">
        <v>3</v>
      </c>
      <c r="B86" s="29">
        <f t="shared" ref="B86:U86" si="31">SUM(B65:B85)</f>
        <v>1298.9079999999999</v>
      </c>
      <c r="C86" s="29">
        <f t="shared" si="31"/>
        <v>1221.559</v>
      </c>
      <c r="D86" s="29">
        <f t="shared" si="31"/>
        <v>1098.7979999999998</v>
      </c>
      <c r="E86" s="29">
        <f t="shared" si="31"/>
        <v>1055.047</v>
      </c>
      <c r="F86" s="29">
        <f t="shared" si="31"/>
        <v>1099.049</v>
      </c>
      <c r="G86" s="29">
        <f t="shared" si="31"/>
        <v>4433.4600000000009</v>
      </c>
      <c r="H86" s="29">
        <f t="shared" si="31"/>
        <v>401.80300000000005</v>
      </c>
      <c r="I86" s="29">
        <f t="shared" si="31"/>
        <v>688.27099999999996</v>
      </c>
      <c r="J86" s="29">
        <f t="shared" si="31"/>
        <v>800.29300000000012</v>
      </c>
      <c r="K86" s="29">
        <f t="shared" si="31"/>
        <v>2259.078</v>
      </c>
      <c r="L86" s="29">
        <f t="shared" si="31"/>
        <v>2432.4270000000001</v>
      </c>
      <c r="M86" s="29">
        <f t="shared" si="31"/>
        <v>3021.5259999999998</v>
      </c>
      <c r="N86" s="29">
        <f t="shared" si="31"/>
        <v>2086.5709999999999</v>
      </c>
      <c r="O86" s="29">
        <f t="shared" si="31"/>
        <v>1788.4769999999999</v>
      </c>
      <c r="P86" s="29">
        <f t="shared" si="31"/>
        <v>2311.5549999999998</v>
      </c>
      <c r="Q86" s="29">
        <f t="shared" si="31"/>
        <v>1458.8019999999999</v>
      </c>
      <c r="R86" s="29">
        <f t="shared" si="31"/>
        <v>1502.8890000000001</v>
      </c>
      <c r="S86" s="29">
        <f t="shared" si="31"/>
        <v>1446.6120000000001</v>
      </c>
      <c r="T86" s="29">
        <f t="shared" si="31"/>
        <v>4173.3059999999996</v>
      </c>
      <c r="U86" s="29">
        <f t="shared" si="31"/>
        <v>2672.0389999999998</v>
      </c>
      <c r="W86" s="34"/>
    </row>
    <row r="87" spans="1:23" x14ac:dyDescent="0.25">
      <c r="A87" s="35" t="s">
        <v>158</v>
      </c>
    </row>
    <row r="88" spans="1:23" x14ac:dyDescent="0.25">
      <c r="A88" s="35" t="s">
        <v>161</v>
      </c>
    </row>
    <row r="89" spans="1:23" x14ac:dyDescent="0.25">
      <c r="A89" s="35"/>
    </row>
    <row r="90" spans="1:23" x14ac:dyDescent="0.25">
      <c r="A90" s="35"/>
    </row>
    <row r="91" spans="1:23" x14ac:dyDescent="0.25">
      <c r="A91" s="35"/>
    </row>
    <row r="95" spans="1:23" x14ac:dyDescent="0.25">
      <c r="B95" s="26">
        <f>+'2019 IRP'!C155-'S06'!C154</f>
        <v>-19.641000000000304</v>
      </c>
      <c r="C95" s="26">
        <f>+'2019 IRP'!D155-'S06'!D154</f>
        <v>7.9110000000000582</v>
      </c>
      <c r="D95" s="26">
        <f>+'2019 IRP'!E155-'S06'!E154</f>
        <v>-425.42399999999975</v>
      </c>
      <c r="E95" s="26">
        <f>+'2019 IRP'!F155-'S06'!F154</f>
        <v>-42.66700000000003</v>
      </c>
      <c r="F95" s="26">
        <f>+'2019 IRP'!G155-'S06'!G154</f>
        <v>-49.719000000000051</v>
      </c>
      <c r="G95" s="26">
        <f>+'2019 IRP'!H155-'S06'!H154</f>
        <v>-33.575000000000728</v>
      </c>
      <c r="H95" s="26">
        <f>+'2019 IRP'!I155-'S06'!I154</f>
        <v>317.84300000000002</v>
      </c>
      <c r="I95" s="26">
        <f>+'2019 IRP'!J155-'S06'!J154</f>
        <v>-108.38</v>
      </c>
      <c r="J95" s="26">
        <f>+'2019 IRP'!K155-'S06'!K154</f>
        <v>-293.38300000000015</v>
      </c>
      <c r="K95" s="26">
        <f>+'2019 IRP'!L155-'S06'!L154</f>
        <v>-547.15800000000013</v>
      </c>
      <c r="L95" s="26">
        <f>+'2019 IRP'!M155-'S06'!M154</f>
        <v>228.08399999999983</v>
      </c>
      <c r="M95" s="26">
        <f>+'2019 IRP'!N155-'S06'!N154</f>
        <v>216.12800000000016</v>
      </c>
      <c r="N95" s="26">
        <f>+'2019 IRP'!O155-'S06'!O154</f>
        <v>-502.25099999999998</v>
      </c>
      <c r="O95" s="26">
        <f>+'2019 IRP'!P155-'S06'!P154</f>
        <v>-76.601999999999862</v>
      </c>
      <c r="P95" s="26">
        <f>+'2019 IRP'!Q155-'S06'!Q154</f>
        <v>-301.68499999999995</v>
      </c>
      <c r="Q95" s="26">
        <f>+'2019 IRP'!R155-'S06'!R154</f>
        <v>-2.0119999999999436</v>
      </c>
      <c r="R95" s="26">
        <f>+'2019 IRP'!S155-'S06'!S154</f>
        <v>-0.30100000000015825</v>
      </c>
      <c r="S95" s="26">
        <f>+'2019 IRP'!T155-'S06'!T154</f>
        <v>318.32199999999966</v>
      </c>
      <c r="T95" s="26">
        <f>+'2019 IRP'!U155-'S06'!U154</f>
        <v>-444.05899999999974</v>
      </c>
      <c r="U95" s="26">
        <f>+'2019 IRP'!V155-'S06'!V154</f>
        <v>232.64000000000033</v>
      </c>
    </row>
    <row r="96" spans="1:23" x14ac:dyDescent="0.25">
      <c r="B96" s="26">
        <f t="shared" ref="B96:U96" si="32">B95-B58</f>
        <v>-2.5579538487363607E-13</v>
      </c>
      <c r="C96" s="26">
        <f t="shared" si="32"/>
        <v>307.64999999999998</v>
      </c>
      <c r="D96" s="26">
        <f t="shared" si="32"/>
        <v>185.70000000000005</v>
      </c>
      <c r="E96" s="26">
        <f t="shared" si="32"/>
        <v>224</v>
      </c>
      <c r="F96" s="26">
        <f t="shared" si="32"/>
        <v>1.3999999999999346</v>
      </c>
      <c r="G96" s="26">
        <f t="shared" si="32"/>
        <v>412.2999999999995</v>
      </c>
      <c r="H96" s="26">
        <f t="shared" si="32"/>
        <v>387</v>
      </c>
      <c r="I96" s="26">
        <f t="shared" si="32"/>
        <v>505.20000000000005</v>
      </c>
      <c r="J96" s="26">
        <f t="shared" si="32"/>
        <v>84.499999999999943</v>
      </c>
      <c r="K96" s="26">
        <f t="shared" si="32"/>
        <v>912.2</v>
      </c>
      <c r="L96" s="26">
        <f t="shared" si="32"/>
        <v>449.19999999999993</v>
      </c>
      <c r="M96" s="26">
        <f t="shared" si="32"/>
        <v>149.10000000000025</v>
      </c>
      <c r="N96" s="26">
        <f t="shared" si="32"/>
        <v>350.19999999999982</v>
      </c>
      <c r="O96" s="26">
        <f t="shared" si="32"/>
        <v>113.90000000000009</v>
      </c>
      <c r="P96" s="26">
        <f t="shared" si="32"/>
        <v>557.19999999999993</v>
      </c>
      <c r="Q96" s="26">
        <f t="shared" si="32"/>
        <v>155.80699999999996</v>
      </c>
      <c r="R96" s="26">
        <f t="shared" si="32"/>
        <v>35.9</v>
      </c>
      <c r="S96" s="26">
        <f t="shared" si="32"/>
        <v>280.29999999999978</v>
      </c>
      <c r="T96" s="26">
        <f t="shared" si="32"/>
        <v>2023.2000000000003</v>
      </c>
      <c r="U96" s="26">
        <f t="shared" si="32"/>
        <v>745.00000000000034</v>
      </c>
    </row>
    <row r="129" ht="51.75" customHeight="1" x14ac:dyDescent="0.25"/>
  </sheetData>
  <mergeCells count="1">
    <mergeCell ref="A1:W1"/>
  </mergeCells>
  <pageMargins left="0.7" right="0.7" top="0.75" bottom="0.75" header="0.3" footer="0.3"/>
  <pageSetup scale="53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91"/>
  <sheetViews>
    <sheetView zoomScaleNormal="100" workbookViewId="0"/>
  </sheetViews>
  <sheetFormatPr defaultRowHeight="15" x14ac:dyDescent="0.25"/>
  <cols>
    <col min="1" max="1" width="9.140625" style="23"/>
    <col min="2" max="2" width="38.140625" style="23" customWidth="1"/>
    <col min="3" max="22" width="9.140625" style="23"/>
    <col min="23" max="24" width="11.28515625" style="23" customWidth="1"/>
    <col min="25" max="16384" width="9.140625" style="23"/>
  </cols>
  <sheetData>
    <row r="1" spans="1:30" ht="18.75" x14ac:dyDescent="0.3">
      <c r="A1" s="37" t="s">
        <v>58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30" ht="18.75" x14ac:dyDescent="0.3">
      <c r="A2" s="117"/>
      <c r="B2" s="40"/>
      <c r="C2" s="118" t="s">
        <v>57</v>
      </c>
      <c r="D2" s="41"/>
      <c r="E2" s="41"/>
      <c r="F2" s="42"/>
      <c r="G2" s="42"/>
      <c r="H2" s="41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AC2" s="23" t="s">
        <v>43</v>
      </c>
      <c r="AD2" s="23" t="s">
        <v>44</v>
      </c>
    </row>
    <row r="3" spans="1:30" ht="18.75" x14ac:dyDescent="0.25">
      <c r="A3" s="43"/>
      <c r="B3" s="44"/>
      <c r="C3" s="45" t="s">
        <v>17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 t="s">
        <v>25</v>
      </c>
      <c r="X3" s="48"/>
      <c r="AD3" s="23">
        <v>0</v>
      </c>
    </row>
    <row r="4" spans="1:30" ht="15.75" x14ac:dyDescent="0.25">
      <c r="A4" s="49"/>
      <c r="B4" s="50" t="s">
        <v>1</v>
      </c>
      <c r="C4" s="51">
        <v>2019</v>
      </c>
      <c r="D4" s="52">
        <v>2020</v>
      </c>
      <c r="E4" s="52">
        <v>2021</v>
      </c>
      <c r="F4" s="52">
        <v>2022</v>
      </c>
      <c r="G4" s="52">
        <v>2023</v>
      </c>
      <c r="H4" s="52">
        <v>2024</v>
      </c>
      <c r="I4" s="52">
        <v>2025</v>
      </c>
      <c r="J4" s="52">
        <v>2026</v>
      </c>
      <c r="K4" s="52">
        <v>2027</v>
      </c>
      <c r="L4" s="52">
        <v>2028</v>
      </c>
      <c r="M4" s="52">
        <v>2029</v>
      </c>
      <c r="N4" s="52">
        <v>2030</v>
      </c>
      <c r="O4" s="52">
        <v>2031</v>
      </c>
      <c r="P4" s="52">
        <v>2032</v>
      </c>
      <c r="Q4" s="52">
        <v>2033</v>
      </c>
      <c r="R4" s="52">
        <v>2034</v>
      </c>
      <c r="S4" s="52">
        <v>2035</v>
      </c>
      <c r="T4" s="52">
        <v>2036</v>
      </c>
      <c r="U4" s="52">
        <v>2037</v>
      </c>
      <c r="V4" s="52">
        <v>2038</v>
      </c>
      <c r="W4" s="53" t="s">
        <v>26</v>
      </c>
      <c r="X4" s="53" t="s">
        <v>27</v>
      </c>
    </row>
    <row r="5" spans="1:30" ht="15" customHeight="1" x14ac:dyDescent="0.25">
      <c r="A5" s="54" t="s">
        <v>19</v>
      </c>
      <c r="B5" s="55" t="s">
        <v>59</v>
      </c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56"/>
      <c r="X5" s="58"/>
    </row>
    <row r="6" spans="1:30" ht="15.75" x14ac:dyDescent="0.25">
      <c r="A6" s="59"/>
      <c r="B6" s="60" t="s">
        <v>45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-82.3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-82.3</v>
      </c>
      <c r="X6" s="61">
        <v>-82.3</v>
      </c>
    </row>
    <row r="7" spans="1:30" ht="15.75" x14ac:dyDescent="0.25">
      <c r="A7" s="59"/>
      <c r="B7" s="60" t="s">
        <v>60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-81.5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-81.5</v>
      </c>
      <c r="X7" s="61">
        <v>-81.5</v>
      </c>
    </row>
    <row r="8" spans="1:30" ht="15.75" x14ac:dyDescent="0.25">
      <c r="A8" s="59"/>
      <c r="B8" s="60" t="s">
        <v>32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-43.9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-43.9</v>
      </c>
    </row>
    <row r="9" spans="1:30" ht="15.75" x14ac:dyDescent="0.25">
      <c r="A9" s="59"/>
      <c r="B9" s="60" t="s">
        <v>33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-32.700000000000003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-32.700000000000003</v>
      </c>
    </row>
    <row r="10" spans="1:30" ht="15.75" x14ac:dyDescent="0.25">
      <c r="A10" s="59"/>
      <c r="B10" s="60" t="s">
        <v>61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-459</v>
      </c>
      <c r="V10" s="61">
        <v>0</v>
      </c>
      <c r="W10" s="61">
        <v>0</v>
      </c>
      <c r="X10" s="61">
        <v>-459</v>
      </c>
    </row>
    <row r="11" spans="1:30" ht="15.75" x14ac:dyDescent="0.25">
      <c r="A11" s="59"/>
      <c r="B11" s="60" t="s">
        <v>62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-450</v>
      </c>
      <c r="V11" s="61">
        <v>0</v>
      </c>
      <c r="W11" s="61">
        <v>0</v>
      </c>
      <c r="X11" s="61">
        <v>-450</v>
      </c>
    </row>
    <row r="12" spans="1:30" ht="15.75" x14ac:dyDescent="0.25">
      <c r="A12" s="59"/>
      <c r="B12" s="60" t="s">
        <v>63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-74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-74</v>
      </c>
      <c r="X12" s="61">
        <v>-74</v>
      </c>
    </row>
    <row r="13" spans="1:30" ht="15.75" x14ac:dyDescent="0.25">
      <c r="A13" s="59"/>
      <c r="B13" s="60" t="s">
        <v>64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-74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-74</v>
      </c>
      <c r="X13" s="61">
        <v>-74</v>
      </c>
    </row>
    <row r="14" spans="1:30" ht="15.75" x14ac:dyDescent="0.25">
      <c r="A14" s="59"/>
      <c r="B14" s="60" t="s">
        <v>34</v>
      </c>
      <c r="C14" s="61">
        <v>0</v>
      </c>
      <c r="D14" s="61">
        <v>0</v>
      </c>
      <c r="E14" s="61">
        <v>-387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-387</v>
      </c>
      <c r="X14" s="61">
        <v>-387</v>
      </c>
    </row>
    <row r="15" spans="1:30" ht="15.75" x14ac:dyDescent="0.25">
      <c r="A15" s="59"/>
      <c r="B15" s="60" t="s">
        <v>35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-99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-99</v>
      </c>
      <c r="X15" s="61">
        <v>-99</v>
      </c>
    </row>
    <row r="16" spans="1:30" ht="15.75" x14ac:dyDescent="0.25">
      <c r="A16" s="59"/>
      <c r="B16" s="60" t="s">
        <v>36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-106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-106</v>
      </c>
      <c r="X16" s="61">
        <v>-106</v>
      </c>
    </row>
    <row r="17" spans="1:24" ht="15.75" x14ac:dyDescent="0.25">
      <c r="A17" s="59"/>
      <c r="B17" s="60" t="s">
        <v>37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-220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-220</v>
      </c>
      <c r="X17" s="61">
        <v>-220</v>
      </c>
    </row>
    <row r="18" spans="1:24" ht="15.75" x14ac:dyDescent="0.25">
      <c r="A18" s="59"/>
      <c r="B18" s="60" t="s">
        <v>38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-330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-330</v>
      </c>
      <c r="X18" s="61">
        <v>-330</v>
      </c>
    </row>
    <row r="19" spans="1:24" ht="15.75" x14ac:dyDescent="0.25">
      <c r="A19" s="59"/>
      <c r="B19" s="60" t="s">
        <v>65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-156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-156</v>
      </c>
      <c r="X19" s="61">
        <v>-156</v>
      </c>
    </row>
    <row r="20" spans="1:24" ht="15.75" x14ac:dyDescent="0.25">
      <c r="A20" s="59"/>
      <c r="B20" s="60" t="s">
        <v>66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-201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-201</v>
      </c>
      <c r="X20" s="61">
        <v>-201</v>
      </c>
    </row>
    <row r="21" spans="1:24" ht="15.75" x14ac:dyDescent="0.25">
      <c r="A21" s="59"/>
      <c r="B21" s="60" t="s">
        <v>39</v>
      </c>
      <c r="C21" s="61">
        <v>0</v>
      </c>
      <c r="D21" s="61">
        <v>-280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-280</v>
      </c>
      <c r="X21" s="61">
        <v>-280</v>
      </c>
    </row>
    <row r="22" spans="1:24" ht="15.75" x14ac:dyDescent="0.25">
      <c r="A22" s="59"/>
      <c r="B22" s="60" t="s">
        <v>40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-356.30000000000007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1">
        <v>0</v>
      </c>
      <c r="X22" s="61">
        <v>-356.30000000000007</v>
      </c>
    </row>
    <row r="23" spans="1:24" ht="15.75" x14ac:dyDescent="0.25">
      <c r="A23" s="59"/>
      <c r="B23" s="60" t="s">
        <v>67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-20.28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-20.28</v>
      </c>
      <c r="X23" s="61">
        <v>-20.28</v>
      </c>
    </row>
    <row r="24" spans="1:24" ht="15.75" x14ac:dyDescent="0.25">
      <c r="A24" s="59"/>
      <c r="B24" s="60" t="s">
        <v>68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-40.200000000000003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-40.200000000000003</v>
      </c>
    </row>
    <row r="25" spans="1:24" ht="15.75" x14ac:dyDescent="0.25">
      <c r="A25" s="59"/>
      <c r="B25" s="60" t="s">
        <v>69</v>
      </c>
      <c r="C25" s="61">
        <v>0</v>
      </c>
      <c r="D25" s="61">
        <v>-26.55</v>
      </c>
      <c r="E25" s="61">
        <v>-16.8</v>
      </c>
      <c r="F25" s="61">
        <v>-49</v>
      </c>
      <c r="G25" s="61">
        <v>-0.2</v>
      </c>
      <c r="H25" s="61">
        <v>0</v>
      </c>
      <c r="I25" s="61">
        <v>0</v>
      </c>
      <c r="J25" s="61">
        <v>-64.5</v>
      </c>
      <c r="K25" s="61">
        <v>-3</v>
      </c>
      <c r="L25" s="61">
        <v>0</v>
      </c>
      <c r="M25" s="61">
        <v>-18.899999999999999</v>
      </c>
      <c r="N25" s="61">
        <v>-99</v>
      </c>
      <c r="O25" s="61">
        <v>-200.2</v>
      </c>
      <c r="P25" s="61">
        <v>-45</v>
      </c>
      <c r="Q25" s="61">
        <v>-180.9</v>
      </c>
      <c r="R25" s="61">
        <v>-80</v>
      </c>
      <c r="S25" s="61">
        <v>0</v>
      </c>
      <c r="T25" s="61">
        <v>-60</v>
      </c>
      <c r="U25" s="61">
        <v>-80</v>
      </c>
      <c r="V25" s="61">
        <v>0</v>
      </c>
      <c r="W25" s="61">
        <v>-160.05000000000001</v>
      </c>
      <c r="X25" s="61">
        <v>-924.05000000000007</v>
      </c>
    </row>
    <row r="26" spans="1:24" ht="15.75" x14ac:dyDescent="0.25">
      <c r="A26" s="59"/>
      <c r="B26" s="60" t="s">
        <v>70</v>
      </c>
      <c r="C26" s="61">
        <v>0</v>
      </c>
      <c r="D26" s="61">
        <v>0</v>
      </c>
      <c r="E26" s="61">
        <v>0</v>
      </c>
      <c r="F26" s="61">
        <v>0</v>
      </c>
      <c r="G26" s="61">
        <v>-0.5</v>
      </c>
      <c r="H26" s="61">
        <v>-0.52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-35.1</v>
      </c>
      <c r="T26" s="61">
        <v>-94.100000000000009</v>
      </c>
      <c r="U26" s="61">
        <v>-849</v>
      </c>
      <c r="V26" s="61">
        <v>0</v>
      </c>
      <c r="W26" s="61">
        <v>-1.02</v>
      </c>
      <c r="X26" s="61">
        <v>-979.22</v>
      </c>
    </row>
    <row r="27" spans="1:24" ht="15.75" x14ac:dyDescent="0.25">
      <c r="A27" s="59"/>
      <c r="B27" s="60" t="s">
        <v>71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-0.90700000000000003</v>
      </c>
      <c r="S27" s="61">
        <v>0</v>
      </c>
      <c r="T27" s="61">
        <v>0</v>
      </c>
      <c r="U27" s="61">
        <v>0</v>
      </c>
      <c r="V27" s="61">
        <v>-32.1</v>
      </c>
      <c r="W27" s="61">
        <v>0</v>
      </c>
      <c r="X27" s="61">
        <v>-33.007000000000005</v>
      </c>
    </row>
    <row r="28" spans="1:24" ht="15.75" x14ac:dyDescent="0.25">
      <c r="A28" s="63"/>
      <c r="B28" s="8" t="s">
        <v>28</v>
      </c>
      <c r="C28" s="62">
        <v>0</v>
      </c>
      <c r="D28" s="62">
        <v>247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-247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1">
        <v>247</v>
      </c>
      <c r="X28" s="61">
        <v>0</v>
      </c>
    </row>
    <row r="29" spans="1:24" x14ac:dyDescent="0.25">
      <c r="A29" s="59"/>
      <c r="B29" s="55" t="s">
        <v>29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64"/>
      <c r="X29" s="65"/>
    </row>
    <row r="30" spans="1:24" ht="16.5" thickBot="1" x14ac:dyDescent="0.3">
      <c r="A30" s="63"/>
      <c r="B30" s="66" t="s">
        <v>41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505.2</v>
      </c>
      <c r="V30" s="62">
        <v>0</v>
      </c>
      <c r="W30" s="61">
        <v>0</v>
      </c>
      <c r="X30" s="61">
        <v>505.2</v>
      </c>
    </row>
    <row r="31" spans="1:24" ht="16.5" thickBot="1" x14ac:dyDescent="0.3">
      <c r="A31" s="63"/>
      <c r="B31" s="67" t="s">
        <v>42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505.2</v>
      </c>
      <c r="V31" s="68">
        <v>0</v>
      </c>
      <c r="W31" s="68">
        <v>0</v>
      </c>
      <c r="X31" s="68">
        <v>505.2</v>
      </c>
    </row>
    <row r="32" spans="1:24" ht="15.75" x14ac:dyDescent="0.25">
      <c r="A32" s="63"/>
      <c r="B32" s="66" t="s">
        <v>72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184.9</v>
      </c>
      <c r="K32" s="62">
        <v>0</v>
      </c>
      <c r="L32" s="62">
        <v>0</v>
      </c>
      <c r="M32" s="62">
        <v>0</v>
      </c>
      <c r="N32" s="62">
        <v>369.8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1">
        <v>184.9</v>
      </c>
      <c r="X32" s="61">
        <v>554.70000000000005</v>
      </c>
    </row>
    <row r="33" spans="1:24" ht="16.5" thickBot="1" x14ac:dyDescent="0.3">
      <c r="A33" s="63"/>
      <c r="B33" s="66" t="s">
        <v>73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369.8</v>
      </c>
      <c r="V33" s="62">
        <v>0</v>
      </c>
      <c r="W33" s="61">
        <v>0</v>
      </c>
      <c r="X33" s="61">
        <v>369.8</v>
      </c>
    </row>
    <row r="34" spans="1:24" ht="16.5" thickBot="1" x14ac:dyDescent="0.3">
      <c r="A34" s="63"/>
      <c r="B34" s="67" t="s">
        <v>74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184.9</v>
      </c>
      <c r="K34" s="68">
        <v>0</v>
      </c>
      <c r="L34" s="68">
        <v>0</v>
      </c>
      <c r="M34" s="68">
        <v>0</v>
      </c>
      <c r="N34" s="68">
        <v>369.8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369.8</v>
      </c>
      <c r="V34" s="68">
        <v>0</v>
      </c>
      <c r="W34" s="68">
        <v>184.9</v>
      </c>
      <c r="X34" s="68">
        <v>924.5</v>
      </c>
    </row>
    <row r="35" spans="1:24" ht="15.75" x14ac:dyDescent="0.25">
      <c r="A35" s="63"/>
      <c r="B35" s="66" t="s">
        <v>46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1039.5999999999999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1">
        <v>0</v>
      </c>
      <c r="X35" s="61">
        <v>1039.5999999999999</v>
      </c>
    </row>
    <row r="36" spans="1:24" ht="15.75" x14ac:dyDescent="0.25">
      <c r="A36" s="63"/>
      <c r="B36" s="66" t="s">
        <v>75</v>
      </c>
      <c r="C36" s="62">
        <v>0</v>
      </c>
      <c r="D36" s="62">
        <v>0</v>
      </c>
      <c r="E36" s="62">
        <v>0</v>
      </c>
      <c r="F36" s="62">
        <v>0</v>
      </c>
      <c r="G36" s="62">
        <v>69.2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1">
        <v>69.2</v>
      </c>
      <c r="X36" s="61">
        <v>69.2</v>
      </c>
    </row>
    <row r="37" spans="1:24" ht="15.75" x14ac:dyDescent="0.25">
      <c r="A37" s="63"/>
      <c r="B37" s="66" t="s">
        <v>47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1920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1">
        <v>1920</v>
      </c>
      <c r="X37" s="61">
        <v>1920</v>
      </c>
    </row>
    <row r="38" spans="1:24" ht="16.5" thickBot="1" x14ac:dyDescent="0.3">
      <c r="A38" s="63"/>
      <c r="B38" s="66" t="s">
        <v>76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60.4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1">
        <v>0</v>
      </c>
      <c r="X38" s="61">
        <v>60.4</v>
      </c>
    </row>
    <row r="39" spans="1:24" ht="16.5" thickBot="1" x14ac:dyDescent="0.3">
      <c r="A39" s="63"/>
      <c r="B39" s="67" t="s">
        <v>30</v>
      </c>
      <c r="C39" s="68">
        <v>0</v>
      </c>
      <c r="D39" s="68">
        <v>0</v>
      </c>
      <c r="E39" s="68">
        <v>0</v>
      </c>
      <c r="F39" s="68">
        <v>0</v>
      </c>
      <c r="G39" s="68">
        <v>69.2</v>
      </c>
      <c r="H39" s="68">
        <v>1920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1039.5999999999999</v>
      </c>
      <c r="O39" s="68">
        <v>0</v>
      </c>
      <c r="P39" s="68">
        <v>60.4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1989.2</v>
      </c>
      <c r="X39" s="68">
        <v>3089.2000000000003</v>
      </c>
    </row>
    <row r="40" spans="1:24" ht="15.75" x14ac:dyDescent="0.25">
      <c r="A40" s="63"/>
      <c r="B40" s="69" t="s">
        <v>77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230.8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500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1">
        <v>230.8</v>
      </c>
      <c r="X40" s="61">
        <v>730.8</v>
      </c>
    </row>
    <row r="41" spans="1:24" ht="15.75" x14ac:dyDescent="0.25">
      <c r="A41" s="63"/>
      <c r="B41" s="69" t="s">
        <v>78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909</v>
      </c>
      <c r="V41" s="62">
        <v>0</v>
      </c>
      <c r="W41" s="61">
        <v>0</v>
      </c>
      <c r="X41" s="61">
        <v>909</v>
      </c>
    </row>
    <row r="42" spans="1:24" ht="16.5" thickBot="1" x14ac:dyDescent="0.3">
      <c r="A42" s="63"/>
      <c r="B42" s="69" t="s">
        <v>79</v>
      </c>
      <c r="C42" s="62">
        <v>0</v>
      </c>
      <c r="D42" s="62">
        <v>0</v>
      </c>
      <c r="E42" s="62">
        <v>159.19999999999999</v>
      </c>
      <c r="F42" s="62">
        <v>63.8</v>
      </c>
      <c r="G42" s="62">
        <v>3.4</v>
      </c>
      <c r="H42" s="62">
        <v>673.6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1">
        <v>900</v>
      </c>
      <c r="X42" s="61">
        <v>900</v>
      </c>
    </row>
    <row r="43" spans="1:24" ht="16.5" thickBot="1" x14ac:dyDescent="0.3">
      <c r="A43" s="63"/>
      <c r="B43" s="67" t="s">
        <v>80</v>
      </c>
      <c r="C43" s="68">
        <v>0</v>
      </c>
      <c r="D43" s="68">
        <v>0</v>
      </c>
      <c r="E43" s="68">
        <v>159.19999999999999</v>
      </c>
      <c r="F43" s="68">
        <v>63.8</v>
      </c>
      <c r="G43" s="68">
        <v>3.4</v>
      </c>
      <c r="H43" s="68">
        <v>904.40000000000009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500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909</v>
      </c>
      <c r="V43" s="68">
        <v>0</v>
      </c>
      <c r="W43" s="68">
        <v>1130.8</v>
      </c>
      <c r="X43" s="68">
        <v>2539.8000000000002</v>
      </c>
    </row>
    <row r="44" spans="1:24" ht="15.75" x14ac:dyDescent="0.25">
      <c r="A44" s="63"/>
      <c r="B44" s="69" t="s">
        <v>81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5.1520000000000001</v>
      </c>
      <c r="Q44" s="70">
        <v>0</v>
      </c>
      <c r="R44" s="70">
        <v>0</v>
      </c>
      <c r="S44" s="70">
        <v>0</v>
      </c>
      <c r="T44" s="70">
        <v>3.6539999999999999</v>
      </c>
      <c r="U44" s="70">
        <v>0</v>
      </c>
      <c r="V44" s="70">
        <v>1.7889999999999999</v>
      </c>
      <c r="W44" s="71">
        <v>0</v>
      </c>
      <c r="X44" s="71">
        <v>10.595000000000001</v>
      </c>
    </row>
    <row r="45" spans="1:24" ht="15.75" x14ac:dyDescent="0.25">
      <c r="A45" s="63"/>
      <c r="B45" s="69" t="s">
        <v>82</v>
      </c>
      <c r="C45" s="71">
        <v>4.0599999999999996</v>
      </c>
      <c r="D45" s="71">
        <v>0</v>
      </c>
      <c r="E45" s="71">
        <v>7.0039999999999996</v>
      </c>
      <c r="F45" s="71">
        <v>0</v>
      </c>
      <c r="G45" s="71">
        <v>9.8580000000000005</v>
      </c>
      <c r="H45" s="71">
        <v>0</v>
      </c>
      <c r="I45" s="71">
        <v>0</v>
      </c>
      <c r="J45" s="71">
        <v>7.1660000000000004</v>
      </c>
      <c r="K45" s="71">
        <v>0</v>
      </c>
      <c r="L45" s="71">
        <v>0</v>
      </c>
      <c r="M45" s="71">
        <v>6.6929999999999996</v>
      </c>
      <c r="N45" s="71">
        <v>0</v>
      </c>
      <c r="O45" s="71">
        <v>0</v>
      </c>
      <c r="P45" s="71">
        <v>6.843</v>
      </c>
      <c r="Q45" s="71">
        <v>0</v>
      </c>
      <c r="R45" s="71">
        <v>0</v>
      </c>
      <c r="S45" s="71">
        <v>7.008</v>
      </c>
      <c r="T45" s="71">
        <v>0</v>
      </c>
      <c r="U45" s="71">
        <v>0</v>
      </c>
      <c r="V45" s="71">
        <v>7.2370000000000001</v>
      </c>
      <c r="W45" s="71">
        <v>28.088000000000001</v>
      </c>
      <c r="X45" s="71">
        <v>55.869</v>
      </c>
    </row>
    <row r="46" spans="1:24" ht="15.75" x14ac:dyDescent="0.25">
      <c r="A46" s="63"/>
      <c r="B46" s="69" t="s">
        <v>83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76.707999999999998</v>
      </c>
      <c r="W46" s="71">
        <v>0</v>
      </c>
      <c r="X46" s="71">
        <v>76.707999999999998</v>
      </c>
    </row>
    <row r="47" spans="1:24" ht="15.75" x14ac:dyDescent="0.25">
      <c r="A47" s="63"/>
      <c r="B47" s="69" t="s">
        <v>84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1.927</v>
      </c>
      <c r="W47" s="71">
        <v>0</v>
      </c>
      <c r="X47" s="71">
        <v>1.927</v>
      </c>
    </row>
    <row r="48" spans="1:24" ht="15.75" x14ac:dyDescent="0.25">
      <c r="A48" s="63"/>
      <c r="B48" s="69" t="s">
        <v>85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116.655</v>
      </c>
      <c r="N48" s="70">
        <v>8.2140000000000004</v>
      </c>
      <c r="O48" s="70">
        <v>0</v>
      </c>
      <c r="P48" s="70">
        <v>0</v>
      </c>
      <c r="Q48" s="70">
        <v>0</v>
      </c>
      <c r="R48" s="70">
        <v>0</v>
      </c>
      <c r="S48" s="70">
        <v>8.3350000000000009</v>
      </c>
      <c r="T48" s="70">
        <v>0</v>
      </c>
      <c r="U48" s="70">
        <v>0</v>
      </c>
      <c r="V48" s="70">
        <v>5.1180000000000003</v>
      </c>
      <c r="W48" s="71">
        <v>0</v>
      </c>
      <c r="X48" s="71">
        <v>138.322</v>
      </c>
    </row>
    <row r="49" spans="1:24" ht="15.75" x14ac:dyDescent="0.25">
      <c r="A49" s="63"/>
      <c r="B49" s="69" t="s">
        <v>86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5.2249999999999996</v>
      </c>
      <c r="W49" s="71">
        <v>0</v>
      </c>
      <c r="X49" s="71">
        <v>5.2249999999999996</v>
      </c>
    </row>
    <row r="50" spans="1:24" ht="15.75" x14ac:dyDescent="0.25">
      <c r="A50" s="63"/>
      <c r="B50" s="69" t="s">
        <v>87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37.33</v>
      </c>
      <c r="W50" s="71">
        <v>0</v>
      </c>
      <c r="X50" s="71">
        <v>37.33</v>
      </c>
    </row>
    <row r="51" spans="1:24" ht="15.75" x14ac:dyDescent="0.25">
      <c r="A51" s="63"/>
      <c r="B51" s="69" t="s">
        <v>88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1.7569999999999999</v>
      </c>
      <c r="V51" s="70">
        <v>0</v>
      </c>
      <c r="W51" s="71">
        <v>0</v>
      </c>
      <c r="X51" s="71">
        <v>1.7569999999999999</v>
      </c>
    </row>
    <row r="52" spans="1:24" ht="15.75" x14ac:dyDescent="0.25">
      <c r="A52" s="63"/>
      <c r="B52" s="69" t="s">
        <v>89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5.4930000000000003</v>
      </c>
      <c r="V52" s="70">
        <v>1.212</v>
      </c>
      <c r="W52" s="71">
        <v>0</v>
      </c>
      <c r="X52" s="71">
        <v>6.7050000000000001</v>
      </c>
    </row>
    <row r="53" spans="1:24" ht="15.75" x14ac:dyDescent="0.25">
      <c r="A53" s="63"/>
      <c r="B53" s="69" t="s">
        <v>90</v>
      </c>
      <c r="C53" s="70">
        <v>0</v>
      </c>
      <c r="D53" s="70">
        <v>0</v>
      </c>
      <c r="E53" s="70">
        <v>0</v>
      </c>
      <c r="F53" s="70">
        <v>0</v>
      </c>
      <c r="G53" s="70">
        <v>8.2520000000000007</v>
      </c>
      <c r="H53" s="70">
        <v>0</v>
      </c>
      <c r="I53" s="70">
        <v>5.2530000000000001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3.2410000000000001</v>
      </c>
      <c r="V53" s="70">
        <v>0</v>
      </c>
      <c r="W53" s="71">
        <v>13.505000000000001</v>
      </c>
      <c r="X53" s="71">
        <v>16.746000000000002</v>
      </c>
    </row>
    <row r="54" spans="1:24" ht="16.5" thickBot="1" x14ac:dyDescent="0.3">
      <c r="A54" s="63"/>
      <c r="B54" s="69" t="s">
        <v>91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2.9580000000000002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1">
        <v>2.9580000000000002</v>
      </c>
      <c r="X54" s="71">
        <v>2.9580000000000002</v>
      </c>
    </row>
    <row r="55" spans="1:24" ht="16.5" thickBot="1" x14ac:dyDescent="0.3">
      <c r="A55" s="63"/>
      <c r="B55" s="67" t="s">
        <v>92</v>
      </c>
      <c r="C55" s="72">
        <v>4.0599999999999996</v>
      </c>
      <c r="D55" s="72">
        <v>0</v>
      </c>
      <c r="E55" s="72">
        <v>7.0039999999999996</v>
      </c>
      <c r="F55" s="72">
        <v>0</v>
      </c>
      <c r="G55" s="72">
        <v>18.11</v>
      </c>
      <c r="H55" s="72">
        <v>0</v>
      </c>
      <c r="I55" s="72">
        <v>8.2110000000000003</v>
      </c>
      <c r="J55" s="72">
        <v>7.1660000000000004</v>
      </c>
      <c r="K55" s="72">
        <v>0</v>
      </c>
      <c r="L55" s="72">
        <v>0</v>
      </c>
      <c r="M55" s="72">
        <v>123.348</v>
      </c>
      <c r="N55" s="72">
        <v>8.2140000000000004</v>
      </c>
      <c r="O55" s="72">
        <v>0</v>
      </c>
      <c r="P55" s="72">
        <v>11.995000000000001</v>
      </c>
      <c r="Q55" s="72">
        <v>0</v>
      </c>
      <c r="R55" s="72">
        <v>0</v>
      </c>
      <c r="S55" s="72">
        <v>15.343</v>
      </c>
      <c r="T55" s="72">
        <v>3.6539999999999999</v>
      </c>
      <c r="U55" s="72">
        <v>10.491</v>
      </c>
      <c r="V55" s="72">
        <v>136.54599999999999</v>
      </c>
      <c r="W55" s="72">
        <v>44.551000000000002</v>
      </c>
      <c r="X55" s="72">
        <v>354.142</v>
      </c>
    </row>
    <row r="56" spans="1:24" ht="15.75" x14ac:dyDescent="0.25">
      <c r="A56" s="63"/>
      <c r="B56" s="56" t="s">
        <v>93</v>
      </c>
      <c r="C56" s="62">
        <v>6</v>
      </c>
      <c r="D56" s="62">
        <v>6.2000000000000011</v>
      </c>
      <c r="E56" s="62">
        <v>6.32</v>
      </c>
      <c r="F56" s="62">
        <v>6.6</v>
      </c>
      <c r="G56" s="62">
        <v>7.48</v>
      </c>
      <c r="H56" s="62">
        <v>7.3599999999999994</v>
      </c>
      <c r="I56" s="62">
        <v>7.3000000000000007</v>
      </c>
      <c r="J56" s="62">
        <v>7.39</v>
      </c>
      <c r="K56" s="62">
        <v>7.25</v>
      </c>
      <c r="L56" s="62">
        <v>7.09</v>
      </c>
      <c r="M56" s="62">
        <v>6.8200000000000012</v>
      </c>
      <c r="N56" s="62">
        <v>6.39</v>
      </c>
      <c r="O56" s="62">
        <v>6.1</v>
      </c>
      <c r="P56" s="62">
        <v>6.0500000000000007</v>
      </c>
      <c r="Q56" s="62">
        <v>5.48</v>
      </c>
      <c r="R56" s="62">
        <v>4.42</v>
      </c>
      <c r="S56" s="62">
        <v>4.0200000000000005</v>
      </c>
      <c r="T56" s="62">
        <v>3.2700000000000005</v>
      </c>
      <c r="U56" s="62">
        <v>2.7800000000000002</v>
      </c>
      <c r="V56" s="62">
        <v>2.89</v>
      </c>
      <c r="W56" s="62">
        <v>68.990000000000009</v>
      </c>
      <c r="X56" s="62">
        <v>117.21000000000001</v>
      </c>
    </row>
    <row r="57" spans="1:24" ht="15.75" x14ac:dyDescent="0.25">
      <c r="A57" s="63"/>
      <c r="B57" s="56" t="s">
        <v>94</v>
      </c>
      <c r="C57" s="62">
        <v>58</v>
      </c>
      <c r="D57" s="62">
        <v>67.100000000000009</v>
      </c>
      <c r="E57" s="62">
        <v>67.2</v>
      </c>
      <c r="F57" s="62">
        <v>67.5</v>
      </c>
      <c r="G57" s="62">
        <v>68.800000000000011</v>
      </c>
      <c r="H57" s="62">
        <v>68.2</v>
      </c>
      <c r="I57" s="62">
        <v>67.100000000000009</v>
      </c>
      <c r="J57" s="62">
        <v>64.600000000000009</v>
      </c>
      <c r="K57" s="62">
        <v>64.800000000000011</v>
      </c>
      <c r="L57" s="62">
        <v>62.300000000000004</v>
      </c>
      <c r="M57" s="62">
        <v>57</v>
      </c>
      <c r="N57" s="62">
        <v>55.800000000000004</v>
      </c>
      <c r="O57" s="62">
        <v>52.300000000000004</v>
      </c>
      <c r="P57" s="62">
        <v>51.7</v>
      </c>
      <c r="Q57" s="62">
        <v>48</v>
      </c>
      <c r="R57" s="62">
        <v>35.9</v>
      </c>
      <c r="S57" s="62">
        <v>32.4</v>
      </c>
      <c r="T57" s="62">
        <v>24.6</v>
      </c>
      <c r="U57" s="62">
        <v>21.599999999999998</v>
      </c>
      <c r="V57" s="62">
        <v>23.400000000000002</v>
      </c>
      <c r="W57" s="62">
        <v>655.59999999999991</v>
      </c>
      <c r="X57" s="62">
        <v>1058.3</v>
      </c>
    </row>
    <row r="58" spans="1:24" ht="16.5" thickBot="1" x14ac:dyDescent="0.3">
      <c r="A58" s="63"/>
      <c r="B58" s="56" t="s">
        <v>95</v>
      </c>
      <c r="C58" s="62">
        <v>10</v>
      </c>
      <c r="D58" s="62">
        <v>10.17</v>
      </c>
      <c r="E58" s="62">
        <v>10.990000000000002</v>
      </c>
      <c r="F58" s="62">
        <v>13.86</v>
      </c>
      <c r="G58" s="62">
        <v>15.380000000000003</v>
      </c>
      <c r="H58" s="62">
        <v>16.16</v>
      </c>
      <c r="I58" s="62">
        <v>16.47</v>
      </c>
      <c r="J58" s="62">
        <v>17.7</v>
      </c>
      <c r="K58" s="62">
        <v>17.61</v>
      </c>
      <c r="L58" s="62">
        <v>17.39</v>
      </c>
      <c r="M58" s="62">
        <v>16.12</v>
      </c>
      <c r="N58" s="62">
        <v>14.82</v>
      </c>
      <c r="O58" s="62">
        <v>13.13</v>
      </c>
      <c r="P58" s="62">
        <v>12.290000000000001</v>
      </c>
      <c r="Q58" s="62">
        <v>11.110000000000001</v>
      </c>
      <c r="R58" s="62">
        <v>8.7899999999999991</v>
      </c>
      <c r="S58" s="62">
        <v>8.35</v>
      </c>
      <c r="T58" s="62">
        <v>6.9200000000000008</v>
      </c>
      <c r="U58" s="62">
        <v>5.19</v>
      </c>
      <c r="V58" s="62">
        <v>5.33</v>
      </c>
      <c r="W58" s="73">
        <v>145.73000000000002</v>
      </c>
      <c r="X58" s="73">
        <v>247.78</v>
      </c>
    </row>
    <row r="59" spans="1:24" ht="16.5" thickBot="1" x14ac:dyDescent="0.3">
      <c r="A59" s="63"/>
      <c r="B59" s="67" t="s">
        <v>96</v>
      </c>
      <c r="C59" s="68">
        <v>74</v>
      </c>
      <c r="D59" s="68">
        <v>83.470000000000013</v>
      </c>
      <c r="E59" s="68">
        <v>84.510000000000019</v>
      </c>
      <c r="F59" s="68">
        <v>87.96</v>
      </c>
      <c r="G59" s="68">
        <v>91.660000000000025</v>
      </c>
      <c r="H59" s="68">
        <v>91.72</v>
      </c>
      <c r="I59" s="68">
        <v>90.87</v>
      </c>
      <c r="J59" s="68">
        <v>89.690000000000012</v>
      </c>
      <c r="K59" s="68">
        <v>89.660000000000011</v>
      </c>
      <c r="L59" s="68">
        <v>86.78</v>
      </c>
      <c r="M59" s="68">
        <v>79.94</v>
      </c>
      <c r="N59" s="68">
        <v>77.010000000000005</v>
      </c>
      <c r="O59" s="68">
        <v>71.53</v>
      </c>
      <c r="P59" s="68">
        <v>70.040000000000006</v>
      </c>
      <c r="Q59" s="68">
        <v>64.59</v>
      </c>
      <c r="R59" s="68">
        <v>49.11</v>
      </c>
      <c r="S59" s="68">
        <v>44.77</v>
      </c>
      <c r="T59" s="68">
        <v>34.79</v>
      </c>
      <c r="U59" s="68">
        <v>29.57</v>
      </c>
      <c r="V59" s="68">
        <v>31.620000000000005</v>
      </c>
      <c r="W59" s="68">
        <v>870.32</v>
      </c>
      <c r="X59" s="68">
        <v>1423.2899999999995</v>
      </c>
    </row>
    <row r="60" spans="1:24" ht="15.75" x14ac:dyDescent="0.25">
      <c r="A60" s="63"/>
      <c r="B60" s="74" t="s">
        <v>97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62">
        <v>195</v>
      </c>
      <c r="W60" s="71">
        <v>0</v>
      </c>
      <c r="X60" s="71">
        <v>195</v>
      </c>
    </row>
    <row r="61" spans="1:24" ht="15.75" x14ac:dyDescent="0.25">
      <c r="A61" s="63"/>
      <c r="B61" s="74" t="s">
        <v>98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15</v>
      </c>
      <c r="W61" s="71">
        <v>0</v>
      </c>
      <c r="X61" s="71">
        <v>15</v>
      </c>
    </row>
    <row r="62" spans="1:24" ht="15.75" x14ac:dyDescent="0.25">
      <c r="A62" s="63"/>
      <c r="B62" s="74" t="s">
        <v>99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30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150</v>
      </c>
      <c r="W62" s="71">
        <v>0</v>
      </c>
      <c r="X62" s="71">
        <v>180</v>
      </c>
    </row>
    <row r="63" spans="1:24" ht="15.75" x14ac:dyDescent="0.25">
      <c r="A63" s="75"/>
      <c r="B63" s="8" t="s">
        <v>100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87.54</v>
      </c>
      <c r="M63" s="62">
        <v>300</v>
      </c>
      <c r="N63" s="62">
        <v>198.63</v>
      </c>
      <c r="O63" s="62">
        <v>173.79</v>
      </c>
      <c r="P63" s="62">
        <v>206.31</v>
      </c>
      <c r="Q63" s="62">
        <v>297.69</v>
      </c>
      <c r="R63" s="62">
        <v>300</v>
      </c>
      <c r="S63" s="62">
        <v>300</v>
      </c>
      <c r="T63" s="62">
        <v>300</v>
      </c>
      <c r="U63" s="62">
        <v>300</v>
      </c>
      <c r="V63" s="62">
        <v>300</v>
      </c>
      <c r="W63" s="61">
        <v>8.7540000000000013</v>
      </c>
      <c r="X63" s="61">
        <v>138.19800000000001</v>
      </c>
    </row>
    <row r="64" spans="1:24" x14ac:dyDescent="0.25">
      <c r="A64" s="54" t="s">
        <v>20</v>
      </c>
      <c r="B64" s="55" t="s">
        <v>59</v>
      </c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8"/>
      <c r="W64" s="56"/>
      <c r="X64" s="65"/>
    </row>
    <row r="65" spans="1:24" ht="15.75" x14ac:dyDescent="0.25">
      <c r="A65" s="59"/>
      <c r="B65" s="60" t="s">
        <v>48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-350.5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-350.5</v>
      </c>
      <c r="X65" s="61">
        <v>-350.5</v>
      </c>
    </row>
    <row r="66" spans="1:24" ht="15.75" x14ac:dyDescent="0.25">
      <c r="A66" s="59"/>
      <c r="B66" s="60" t="s">
        <v>49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-355.8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-355.8</v>
      </c>
    </row>
    <row r="67" spans="1:24" ht="15.75" x14ac:dyDescent="0.25">
      <c r="A67" s="59"/>
      <c r="B67" s="60" t="s">
        <v>101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-348.7</v>
      </c>
      <c r="W67" s="61">
        <v>0</v>
      </c>
      <c r="X67" s="61">
        <v>-348.7</v>
      </c>
    </row>
    <row r="68" spans="1:24" ht="15.75" x14ac:dyDescent="0.25">
      <c r="A68" s="59"/>
      <c r="B68" s="60" t="s">
        <v>102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-353.3</v>
      </c>
      <c r="W68" s="61">
        <v>0</v>
      </c>
      <c r="X68" s="61">
        <v>-353.3</v>
      </c>
    </row>
    <row r="69" spans="1:24" ht="15.75" x14ac:dyDescent="0.25">
      <c r="A69" s="59"/>
      <c r="B69" s="60" t="s">
        <v>103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-237</v>
      </c>
      <c r="V69" s="61">
        <v>0</v>
      </c>
      <c r="W69" s="61">
        <v>0</v>
      </c>
      <c r="X69" s="61">
        <v>-237</v>
      </c>
    </row>
    <row r="70" spans="1:24" ht="15.75" x14ac:dyDescent="0.25">
      <c r="A70" s="59"/>
      <c r="B70" s="60" t="s">
        <v>67</v>
      </c>
      <c r="C70" s="61">
        <v>0</v>
      </c>
      <c r="D70" s="61">
        <v>-1.1000000000000001</v>
      </c>
      <c r="E70" s="61">
        <v>-168.90000000000003</v>
      </c>
      <c r="F70" s="61">
        <v>0</v>
      </c>
      <c r="G70" s="61">
        <v>-0.7</v>
      </c>
      <c r="H70" s="61">
        <v>0</v>
      </c>
      <c r="I70" s="61">
        <v>0</v>
      </c>
      <c r="J70" s="61">
        <v>-1.4</v>
      </c>
      <c r="K70" s="61">
        <v>0</v>
      </c>
      <c r="L70" s="61">
        <v>-7.2</v>
      </c>
      <c r="M70" s="61">
        <v>0</v>
      </c>
      <c r="N70" s="61">
        <v>0</v>
      </c>
      <c r="O70" s="61">
        <v>-6.4</v>
      </c>
      <c r="P70" s="61">
        <v>0</v>
      </c>
      <c r="Q70" s="61">
        <v>0</v>
      </c>
      <c r="R70" s="61">
        <v>-74.900000000000006</v>
      </c>
      <c r="S70" s="61">
        <v>0</v>
      </c>
      <c r="T70" s="61">
        <v>-1.2</v>
      </c>
      <c r="U70" s="61">
        <v>0</v>
      </c>
      <c r="V70" s="61">
        <v>0</v>
      </c>
      <c r="W70" s="61">
        <v>-179.3</v>
      </c>
      <c r="X70" s="61">
        <v>-261.8</v>
      </c>
    </row>
    <row r="71" spans="1:24" ht="15.75" x14ac:dyDescent="0.25">
      <c r="A71" s="59"/>
      <c r="B71" s="60" t="s">
        <v>69</v>
      </c>
      <c r="C71" s="61">
        <v>0</v>
      </c>
      <c r="D71" s="61">
        <v>0</v>
      </c>
      <c r="E71" s="61">
        <v>0</v>
      </c>
      <c r="F71" s="61">
        <v>-175</v>
      </c>
      <c r="G71" s="61">
        <v>0</v>
      </c>
      <c r="H71" s="61">
        <v>-41</v>
      </c>
      <c r="I71" s="61">
        <v>0</v>
      </c>
      <c r="J71" s="61">
        <v>0</v>
      </c>
      <c r="K71" s="61">
        <v>0</v>
      </c>
      <c r="L71" s="61">
        <v>0</v>
      </c>
      <c r="M71" s="61">
        <v>-74.5</v>
      </c>
      <c r="N71" s="61">
        <v>-9.9</v>
      </c>
      <c r="O71" s="61">
        <v>0</v>
      </c>
      <c r="P71" s="61">
        <v>-20</v>
      </c>
      <c r="Q71" s="61">
        <v>-20</v>
      </c>
      <c r="R71" s="61">
        <v>0</v>
      </c>
      <c r="S71" s="61">
        <v>0</v>
      </c>
      <c r="T71" s="61">
        <v>-10</v>
      </c>
      <c r="U71" s="61">
        <v>-10</v>
      </c>
      <c r="V71" s="61">
        <v>0</v>
      </c>
      <c r="W71" s="61">
        <v>-216</v>
      </c>
      <c r="X71" s="61">
        <v>-360.4</v>
      </c>
    </row>
    <row r="72" spans="1:24" ht="15.75" x14ac:dyDescent="0.25">
      <c r="A72" s="59"/>
      <c r="B72" s="60" t="s">
        <v>70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-2</v>
      </c>
      <c r="M72" s="61">
        <v>0</v>
      </c>
      <c r="N72" s="61">
        <v>0</v>
      </c>
      <c r="O72" s="61">
        <v>-67</v>
      </c>
      <c r="P72" s="61">
        <v>-48.9</v>
      </c>
      <c r="Q72" s="61">
        <v>0</v>
      </c>
      <c r="R72" s="61">
        <v>0</v>
      </c>
      <c r="S72" s="61">
        <v>-0.8</v>
      </c>
      <c r="T72" s="61">
        <v>-115</v>
      </c>
      <c r="U72" s="61">
        <v>-175.20000000000002</v>
      </c>
      <c r="V72" s="61">
        <v>-10.9</v>
      </c>
      <c r="W72" s="61">
        <v>-2</v>
      </c>
      <c r="X72" s="61">
        <v>-419.79999999999995</v>
      </c>
    </row>
    <row r="73" spans="1:24" x14ac:dyDescent="0.25">
      <c r="A73" s="76"/>
      <c r="B73" s="55" t="s">
        <v>29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8"/>
      <c r="W73" s="64"/>
      <c r="X73" s="65"/>
    </row>
    <row r="74" spans="1:24" ht="16.5" thickBot="1" x14ac:dyDescent="0.3">
      <c r="A74" s="77"/>
      <c r="B74" s="56" t="s">
        <v>104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442.8</v>
      </c>
      <c r="V74" s="62">
        <v>0</v>
      </c>
      <c r="W74" s="61">
        <v>0</v>
      </c>
      <c r="X74" s="61">
        <v>442.8</v>
      </c>
    </row>
    <row r="75" spans="1:24" ht="16.5" thickBot="1" x14ac:dyDescent="0.3">
      <c r="A75" s="63"/>
      <c r="B75" s="67" t="s">
        <v>74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442.8</v>
      </c>
      <c r="V75" s="68">
        <v>0</v>
      </c>
      <c r="W75" s="68">
        <v>0</v>
      </c>
      <c r="X75" s="68">
        <v>442.8</v>
      </c>
    </row>
    <row r="76" spans="1:24" ht="16.5" thickBot="1" x14ac:dyDescent="0.3">
      <c r="A76" s="77"/>
      <c r="B76" s="56" t="s">
        <v>105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9.8000000000000007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10.6</v>
      </c>
      <c r="V76" s="62">
        <v>0</v>
      </c>
      <c r="W76" s="61">
        <v>0</v>
      </c>
      <c r="X76" s="61">
        <v>20.399999999999999</v>
      </c>
    </row>
    <row r="77" spans="1:24" ht="16.5" thickBot="1" x14ac:dyDescent="0.3">
      <c r="A77" s="77"/>
      <c r="B77" s="67" t="s">
        <v>30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9.8000000000000007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10.6</v>
      </c>
      <c r="V77" s="68">
        <v>0</v>
      </c>
      <c r="W77" s="68">
        <v>0</v>
      </c>
      <c r="X77" s="68">
        <v>20.399999999999999</v>
      </c>
    </row>
    <row r="78" spans="1:24" ht="15.75" x14ac:dyDescent="0.25">
      <c r="A78" s="77"/>
      <c r="B78" s="8" t="s">
        <v>106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354</v>
      </c>
      <c r="I78" s="62">
        <v>0</v>
      </c>
      <c r="J78" s="62">
        <v>0</v>
      </c>
      <c r="K78" s="62">
        <v>0</v>
      </c>
      <c r="L78" s="62">
        <v>0</v>
      </c>
      <c r="M78" s="62">
        <v>359.4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701.8</v>
      </c>
      <c r="W78" s="61">
        <v>354</v>
      </c>
      <c r="X78" s="61">
        <v>1415.1999999999998</v>
      </c>
    </row>
    <row r="79" spans="1:24" ht="15.75" x14ac:dyDescent="0.25">
      <c r="A79" s="77"/>
      <c r="B79" s="8" t="s">
        <v>107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500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475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1">
        <v>500</v>
      </c>
      <c r="X79" s="61">
        <v>975</v>
      </c>
    </row>
    <row r="80" spans="1:24" ht="16.5" thickBot="1" x14ac:dyDescent="0.3">
      <c r="A80" s="77"/>
      <c r="B80" s="8" t="s">
        <v>108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395.2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419.4</v>
      </c>
      <c r="U80" s="62">
        <v>0</v>
      </c>
      <c r="V80" s="62">
        <v>0</v>
      </c>
      <c r="W80" s="61">
        <v>395.2</v>
      </c>
      <c r="X80" s="61">
        <v>814.59999999999991</v>
      </c>
    </row>
    <row r="81" spans="1:24" ht="16.5" thickBot="1" x14ac:dyDescent="0.3">
      <c r="A81" s="77"/>
      <c r="B81" s="67" t="s">
        <v>80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1249.2</v>
      </c>
      <c r="I81" s="68">
        <v>0</v>
      </c>
      <c r="J81" s="68">
        <v>0</v>
      </c>
      <c r="K81" s="68">
        <v>0</v>
      </c>
      <c r="L81" s="68">
        <v>0</v>
      </c>
      <c r="M81" s="68">
        <v>359.4</v>
      </c>
      <c r="N81" s="68">
        <v>0</v>
      </c>
      <c r="O81" s="68">
        <v>0</v>
      </c>
      <c r="P81" s="68">
        <v>0</v>
      </c>
      <c r="Q81" s="68">
        <v>475</v>
      </c>
      <c r="R81" s="68">
        <v>0</v>
      </c>
      <c r="S81" s="68">
        <v>0</v>
      </c>
      <c r="T81" s="68">
        <v>419.4</v>
      </c>
      <c r="U81" s="68">
        <v>0</v>
      </c>
      <c r="V81" s="68">
        <v>701.8</v>
      </c>
      <c r="W81" s="68">
        <v>1249.2</v>
      </c>
      <c r="X81" s="68">
        <v>3204.7999999999997</v>
      </c>
    </row>
    <row r="82" spans="1:24" ht="15.75" x14ac:dyDescent="0.25">
      <c r="A82" s="77"/>
      <c r="B82" s="8" t="s">
        <v>109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7.5119999999999996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1">
        <v>0</v>
      </c>
      <c r="X82" s="61">
        <v>7.5119999999999996</v>
      </c>
    </row>
    <row r="83" spans="1:24" ht="15.75" x14ac:dyDescent="0.25">
      <c r="A83" s="77"/>
      <c r="B83" s="8" t="s">
        <v>110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1.851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1">
        <v>0</v>
      </c>
      <c r="X83" s="71">
        <v>1.851</v>
      </c>
    </row>
    <row r="84" spans="1:24" ht="15.75" x14ac:dyDescent="0.25">
      <c r="A84" s="77"/>
      <c r="B84" s="8" t="s">
        <v>111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1.53</v>
      </c>
      <c r="W84" s="71">
        <v>0</v>
      </c>
      <c r="X84" s="71">
        <v>1.53</v>
      </c>
    </row>
    <row r="85" spans="1:24" ht="15.75" x14ac:dyDescent="0.25">
      <c r="A85" s="77"/>
      <c r="B85" s="8" t="s">
        <v>112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1.103</v>
      </c>
      <c r="W85" s="71">
        <v>0</v>
      </c>
      <c r="X85" s="71">
        <v>1.103</v>
      </c>
    </row>
    <row r="86" spans="1:24" ht="15.75" x14ac:dyDescent="0.25">
      <c r="A86" s="63"/>
      <c r="B86" s="56" t="s">
        <v>113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4.7750000000000004</v>
      </c>
      <c r="V86" s="70">
        <v>0</v>
      </c>
      <c r="W86" s="71">
        <v>0</v>
      </c>
      <c r="X86" s="71">
        <v>4.7750000000000004</v>
      </c>
    </row>
    <row r="87" spans="1:24" ht="15.75" x14ac:dyDescent="0.25">
      <c r="A87" s="63"/>
      <c r="B87" s="56" t="s">
        <v>114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5.8010000000000002</v>
      </c>
      <c r="V87" s="70">
        <v>0</v>
      </c>
      <c r="W87" s="71">
        <v>0</v>
      </c>
      <c r="X87" s="71">
        <v>5.8010000000000002</v>
      </c>
    </row>
    <row r="88" spans="1:24" ht="15.75" x14ac:dyDescent="0.25">
      <c r="A88" s="63"/>
      <c r="B88" s="56" t="s">
        <v>115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10.881</v>
      </c>
      <c r="W88" s="71">
        <v>0</v>
      </c>
      <c r="X88" s="71">
        <v>10.881</v>
      </c>
    </row>
    <row r="89" spans="1:24" ht="15" customHeight="1" x14ac:dyDescent="0.25">
      <c r="A89" s="63"/>
      <c r="B89" s="56" t="s">
        <v>116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13.268000000000001</v>
      </c>
      <c r="V89" s="70">
        <v>0</v>
      </c>
      <c r="W89" s="71">
        <v>0</v>
      </c>
      <c r="X89" s="71">
        <v>13.268000000000001</v>
      </c>
    </row>
    <row r="90" spans="1:24" ht="15.75" x14ac:dyDescent="0.25">
      <c r="A90" s="63"/>
      <c r="B90" s="56" t="s">
        <v>117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7.681</v>
      </c>
      <c r="W90" s="71">
        <v>0</v>
      </c>
      <c r="X90" s="71">
        <v>7.681</v>
      </c>
    </row>
    <row r="91" spans="1:24" ht="15.75" x14ac:dyDescent="0.25">
      <c r="A91" s="63"/>
      <c r="B91" s="56" t="s">
        <v>118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10.907999999999999</v>
      </c>
      <c r="W91" s="71">
        <v>0</v>
      </c>
      <c r="X91" s="71">
        <v>10.907999999999999</v>
      </c>
    </row>
    <row r="92" spans="1:24" ht="15.75" x14ac:dyDescent="0.25">
      <c r="A92" s="63"/>
      <c r="B92" s="56" t="s">
        <v>119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8.3060000000000009</v>
      </c>
      <c r="V92" s="70">
        <v>0</v>
      </c>
      <c r="W92" s="71">
        <v>0</v>
      </c>
      <c r="X92" s="71">
        <v>8.3060000000000009</v>
      </c>
    </row>
    <row r="93" spans="1:24" ht="16.5" thickBot="1" x14ac:dyDescent="0.3">
      <c r="A93" s="63"/>
      <c r="B93" s="56" t="s">
        <v>120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16.631</v>
      </c>
      <c r="V93" s="70">
        <v>0</v>
      </c>
      <c r="W93" s="71">
        <v>0</v>
      </c>
      <c r="X93" s="71">
        <v>16.631</v>
      </c>
    </row>
    <row r="94" spans="1:24" ht="16.5" thickBot="1" x14ac:dyDescent="0.3">
      <c r="A94" s="63"/>
      <c r="B94" s="67" t="s">
        <v>121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9.3629999999999995</v>
      </c>
      <c r="N94" s="72">
        <v>0</v>
      </c>
      <c r="O94" s="72">
        <v>0</v>
      </c>
      <c r="P94" s="72">
        <v>0</v>
      </c>
      <c r="Q94" s="72">
        <v>0</v>
      </c>
      <c r="R94" s="72">
        <v>0</v>
      </c>
      <c r="S94" s="72">
        <v>0</v>
      </c>
      <c r="T94" s="72">
        <v>0</v>
      </c>
      <c r="U94" s="72">
        <v>48.781000000000006</v>
      </c>
      <c r="V94" s="72">
        <v>32.103000000000002</v>
      </c>
      <c r="W94" s="72">
        <v>0</v>
      </c>
      <c r="X94" s="72">
        <v>90.247</v>
      </c>
    </row>
    <row r="95" spans="1:24" ht="15.75" x14ac:dyDescent="0.25">
      <c r="A95" s="77"/>
      <c r="B95" s="56" t="s">
        <v>122</v>
      </c>
      <c r="C95" s="62">
        <v>1</v>
      </c>
      <c r="D95" s="62">
        <v>1.6400000000000001</v>
      </c>
      <c r="E95" s="62">
        <v>1.53</v>
      </c>
      <c r="F95" s="62">
        <v>1.62</v>
      </c>
      <c r="G95" s="62">
        <v>1.8499999999999999</v>
      </c>
      <c r="H95" s="62">
        <v>1.83</v>
      </c>
      <c r="I95" s="62">
        <v>2.02</v>
      </c>
      <c r="J95" s="62">
        <v>2.0300000000000002</v>
      </c>
      <c r="K95" s="62">
        <v>2.0099999999999998</v>
      </c>
      <c r="L95" s="62">
        <v>2.0900000000000003</v>
      </c>
      <c r="M95" s="62">
        <v>2.08</v>
      </c>
      <c r="N95" s="62">
        <v>1.9500000000000002</v>
      </c>
      <c r="O95" s="62">
        <v>1.9200000000000002</v>
      </c>
      <c r="P95" s="62">
        <v>1.84</v>
      </c>
      <c r="Q95" s="62">
        <v>1.6600000000000001</v>
      </c>
      <c r="R95" s="62">
        <v>1.3</v>
      </c>
      <c r="S95" s="62">
        <v>1.4100000000000001</v>
      </c>
      <c r="T95" s="62">
        <v>1.17</v>
      </c>
      <c r="U95" s="62">
        <v>0.98000000000000009</v>
      </c>
      <c r="V95" s="62">
        <v>0.85</v>
      </c>
      <c r="W95" s="62">
        <v>17.62</v>
      </c>
      <c r="X95" s="62">
        <v>32.78</v>
      </c>
    </row>
    <row r="96" spans="1:24" ht="15.75" x14ac:dyDescent="0.25">
      <c r="A96" s="63"/>
      <c r="B96" s="56" t="s">
        <v>123</v>
      </c>
      <c r="C96" s="62">
        <v>40</v>
      </c>
      <c r="D96" s="62">
        <v>37</v>
      </c>
      <c r="E96" s="62">
        <v>36.5</v>
      </c>
      <c r="F96" s="62">
        <v>41.7</v>
      </c>
      <c r="G96" s="62">
        <v>41.4</v>
      </c>
      <c r="H96" s="62">
        <v>45.6</v>
      </c>
      <c r="I96" s="62">
        <v>42.7</v>
      </c>
      <c r="J96" s="62">
        <v>41.100000000000009</v>
      </c>
      <c r="K96" s="62">
        <v>40.500000000000014</v>
      </c>
      <c r="L96" s="62">
        <v>38.200000000000003</v>
      </c>
      <c r="M96" s="62">
        <v>34.6</v>
      </c>
      <c r="N96" s="62">
        <v>32.099999999999994</v>
      </c>
      <c r="O96" s="62">
        <v>31.299999999999997</v>
      </c>
      <c r="P96" s="62">
        <v>30.1</v>
      </c>
      <c r="Q96" s="62">
        <v>25.5</v>
      </c>
      <c r="R96" s="62">
        <v>25.5</v>
      </c>
      <c r="S96" s="62">
        <v>25.300000000000004</v>
      </c>
      <c r="T96" s="62">
        <v>24.6</v>
      </c>
      <c r="U96" s="62">
        <v>23.5</v>
      </c>
      <c r="V96" s="62">
        <v>22.700000000000003</v>
      </c>
      <c r="W96" s="62">
        <v>404.7</v>
      </c>
      <c r="X96" s="62">
        <v>679.9</v>
      </c>
    </row>
    <row r="97" spans="1:24" ht="16.5" thickBot="1" x14ac:dyDescent="0.3">
      <c r="A97" s="63"/>
      <c r="B97" s="56" t="s">
        <v>124</v>
      </c>
      <c r="C97" s="62">
        <v>11</v>
      </c>
      <c r="D97" s="62">
        <v>9.9499999999999993</v>
      </c>
      <c r="E97" s="62">
        <v>10.15</v>
      </c>
      <c r="F97" s="62">
        <v>11.299999999999999</v>
      </c>
      <c r="G97" s="62">
        <v>11.830000000000002</v>
      </c>
      <c r="H97" s="62">
        <v>11.909999999999998</v>
      </c>
      <c r="I97" s="62">
        <v>11.6</v>
      </c>
      <c r="J97" s="62">
        <v>11.189999999999998</v>
      </c>
      <c r="K97" s="62">
        <v>11.089999999999998</v>
      </c>
      <c r="L97" s="62">
        <v>10.749999999999998</v>
      </c>
      <c r="M97" s="62">
        <v>9.7799999999999994</v>
      </c>
      <c r="N97" s="62">
        <v>9.3800000000000026</v>
      </c>
      <c r="O97" s="62">
        <v>8.7900000000000009</v>
      </c>
      <c r="P97" s="62">
        <v>8.1599999999999984</v>
      </c>
      <c r="Q97" s="62">
        <v>7.6700000000000008</v>
      </c>
      <c r="R97" s="62">
        <v>5.8800000000000017</v>
      </c>
      <c r="S97" s="62">
        <v>5.8899999999999988</v>
      </c>
      <c r="T97" s="62">
        <v>4.7200000000000015</v>
      </c>
      <c r="U97" s="62">
        <v>4.0500000000000007</v>
      </c>
      <c r="V97" s="62">
        <v>4.0599999999999996</v>
      </c>
      <c r="W97" s="73">
        <v>110.77</v>
      </c>
      <c r="X97" s="73">
        <v>179.14999999999998</v>
      </c>
    </row>
    <row r="98" spans="1:24" ht="16.5" thickBot="1" x14ac:dyDescent="0.3">
      <c r="A98" s="63"/>
      <c r="B98" s="67" t="s">
        <v>125</v>
      </c>
      <c r="C98" s="68">
        <v>52</v>
      </c>
      <c r="D98" s="68">
        <v>48.59</v>
      </c>
      <c r="E98" s="68">
        <v>48.18</v>
      </c>
      <c r="F98" s="68">
        <v>54.62</v>
      </c>
      <c r="G98" s="68">
        <v>55.08</v>
      </c>
      <c r="H98" s="68">
        <v>59.339999999999996</v>
      </c>
      <c r="I98" s="68">
        <v>56.320000000000007</v>
      </c>
      <c r="J98" s="68">
        <v>54.320000000000007</v>
      </c>
      <c r="K98" s="68">
        <v>53.600000000000009</v>
      </c>
      <c r="L98" s="68">
        <v>51.040000000000006</v>
      </c>
      <c r="M98" s="68">
        <v>46.46</v>
      </c>
      <c r="N98" s="68">
        <v>43.43</v>
      </c>
      <c r="O98" s="68">
        <v>42.01</v>
      </c>
      <c r="P98" s="68">
        <v>40.1</v>
      </c>
      <c r="Q98" s="68">
        <v>34.83</v>
      </c>
      <c r="R98" s="68">
        <v>32.68</v>
      </c>
      <c r="S98" s="68">
        <v>32.6</v>
      </c>
      <c r="T98" s="68">
        <v>30.490000000000006</v>
      </c>
      <c r="U98" s="68">
        <v>28.53</v>
      </c>
      <c r="V98" s="68">
        <v>27.610000000000003</v>
      </c>
      <c r="W98" s="68">
        <v>533.09</v>
      </c>
      <c r="X98" s="68">
        <v>891.83</v>
      </c>
    </row>
    <row r="99" spans="1:24" ht="15.75" x14ac:dyDescent="0.25">
      <c r="A99" s="77"/>
      <c r="B99" s="8" t="s">
        <v>126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210</v>
      </c>
      <c r="N99" s="62">
        <v>0</v>
      </c>
      <c r="O99" s="62">
        <v>0</v>
      </c>
      <c r="P99" s="62">
        <v>60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180</v>
      </c>
      <c r="W99" s="61">
        <v>0</v>
      </c>
      <c r="X99" s="61">
        <v>450</v>
      </c>
    </row>
    <row r="100" spans="1:24" ht="15.75" x14ac:dyDescent="0.25">
      <c r="A100" s="77"/>
      <c r="B100" s="8" t="s">
        <v>127</v>
      </c>
      <c r="C100" s="62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75</v>
      </c>
      <c r="M100" s="62">
        <v>45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1">
        <v>75</v>
      </c>
      <c r="X100" s="61">
        <v>120</v>
      </c>
    </row>
    <row r="101" spans="1:24" ht="15.75" x14ac:dyDescent="0.25">
      <c r="A101" s="77"/>
      <c r="B101" s="56" t="s">
        <v>128</v>
      </c>
      <c r="C101" s="62">
        <v>0</v>
      </c>
      <c r="D101" s="62">
        <v>0</v>
      </c>
      <c r="E101" s="78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105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105</v>
      </c>
    </row>
    <row r="102" spans="1:24" ht="15.75" x14ac:dyDescent="0.25">
      <c r="A102" s="77"/>
      <c r="B102" s="56" t="s">
        <v>129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78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75</v>
      </c>
      <c r="N102" s="62">
        <v>0</v>
      </c>
      <c r="O102" s="62">
        <v>0</v>
      </c>
      <c r="P102" s="62">
        <v>60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60</v>
      </c>
      <c r="W102" s="62">
        <v>0</v>
      </c>
      <c r="X102" s="62">
        <v>195</v>
      </c>
    </row>
    <row r="103" spans="1:24" ht="15.75" x14ac:dyDescent="0.25">
      <c r="A103" s="77"/>
      <c r="B103" s="8" t="s">
        <v>130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105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1">
        <v>105</v>
      </c>
      <c r="X103" s="61">
        <v>105</v>
      </c>
    </row>
    <row r="104" spans="1:24" ht="15.75" x14ac:dyDescent="0.25">
      <c r="A104" s="75"/>
      <c r="B104" s="8" t="s">
        <v>131</v>
      </c>
      <c r="C104" s="62">
        <v>997.76199999999994</v>
      </c>
      <c r="D104" s="62">
        <v>719.45</v>
      </c>
      <c r="E104" s="62">
        <v>493</v>
      </c>
      <c r="F104" s="62">
        <v>502.68</v>
      </c>
      <c r="G104" s="62">
        <v>497.88</v>
      </c>
      <c r="H104" s="62">
        <v>130.94999999999999</v>
      </c>
      <c r="I104" s="62">
        <v>126.44500000000001</v>
      </c>
      <c r="J104" s="62">
        <v>191.24</v>
      </c>
      <c r="K104" s="62">
        <v>264</v>
      </c>
      <c r="L104" s="62">
        <v>1075</v>
      </c>
      <c r="M104" s="62">
        <v>1075</v>
      </c>
      <c r="N104" s="62">
        <v>1075</v>
      </c>
      <c r="O104" s="62">
        <v>1075</v>
      </c>
      <c r="P104" s="62">
        <v>1075</v>
      </c>
      <c r="Q104" s="62">
        <v>1075</v>
      </c>
      <c r="R104" s="62">
        <v>1075</v>
      </c>
      <c r="S104" s="62">
        <v>1074.4749999999999</v>
      </c>
      <c r="T104" s="62">
        <v>976.6</v>
      </c>
      <c r="U104" s="62">
        <v>1074.4749999999999</v>
      </c>
      <c r="V104" s="62">
        <v>1075</v>
      </c>
      <c r="W104" s="61">
        <v>499.84070000000003</v>
      </c>
      <c r="X104" s="61">
        <v>782.44785000000002</v>
      </c>
    </row>
    <row r="105" spans="1:24" ht="16.5" thickBot="1" x14ac:dyDescent="0.3">
      <c r="A105" s="79"/>
      <c r="B105" s="60" t="s">
        <v>132</v>
      </c>
      <c r="C105" s="73">
        <v>151.44499999999999</v>
      </c>
      <c r="D105" s="73">
        <v>130.95999999999998</v>
      </c>
      <c r="E105" s="73">
        <v>268.48</v>
      </c>
      <c r="F105" s="73">
        <v>303.32</v>
      </c>
      <c r="G105" s="73">
        <v>314</v>
      </c>
      <c r="H105" s="73">
        <v>44.274999999999999</v>
      </c>
      <c r="I105" s="73">
        <v>50.8</v>
      </c>
      <c r="J105" s="73">
        <v>52.575000000000003</v>
      </c>
      <c r="K105" s="73">
        <v>99.65</v>
      </c>
      <c r="L105" s="73">
        <v>231.56</v>
      </c>
      <c r="M105" s="73">
        <v>222.2</v>
      </c>
      <c r="N105" s="73">
        <v>172.97000000000003</v>
      </c>
      <c r="O105" s="73">
        <v>191.99</v>
      </c>
      <c r="P105" s="73">
        <v>128.03</v>
      </c>
      <c r="Q105" s="73">
        <v>62.76</v>
      </c>
      <c r="R105" s="73">
        <v>0</v>
      </c>
      <c r="S105" s="73">
        <v>35.4</v>
      </c>
      <c r="T105" s="73">
        <v>0</v>
      </c>
      <c r="U105" s="73">
        <v>0</v>
      </c>
      <c r="V105" s="73">
        <v>0</v>
      </c>
      <c r="W105" s="61">
        <v>164.70650000000001</v>
      </c>
      <c r="X105" s="61">
        <v>123.02075000000005</v>
      </c>
    </row>
    <row r="106" spans="1:24" ht="17.25" thickTop="1" thickBot="1" x14ac:dyDescent="0.3">
      <c r="A106" s="80"/>
      <c r="B106" s="81" t="s">
        <v>24</v>
      </c>
      <c r="C106" s="82">
        <v>0</v>
      </c>
      <c r="D106" s="82">
        <v>-60.650000000000013</v>
      </c>
      <c r="E106" s="82">
        <v>-572.70000000000005</v>
      </c>
      <c r="F106" s="82">
        <v>-224</v>
      </c>
      <c r="G106" s="82">
        <v>-1.4</v>
      </c>
      <c r="H106" s="82">
        <v>-412.3</v>
      </c>
      <c r="I106" s="82">
        <v>0</v>
      </c>
      <c r="J106" s="82">
        <v>-505.2</v>
      </c>
      <c r="K106" s="82">
        <v>-84.5</v>
      </c>
      <c r="L106" s="82">
        <v>-912.2</v>
      </c>
      <c r="M106" s="82">
        <v>-449.2</v>
      </c>
      <c r="N106" s="82">
        <v>-396.09999999999997</v>
      </c>
      <c r="O106" s="82">
        <v>-350.19999999999993</v>
      </c>
      <c r="P106" s="82">
        <v>-113.9</v>
      </c>
      <c r="Q106" s="82">
        <v>-557.20000000000005</v>
      </c>
      <c r="R106" s="82">
        <v>-155.80700000000002</v>
      </c>
      <c r="S106" s="82">
        <v>-35.9</v>
      </c>
      <c r="T106" s="82">
        <v>-280.3</v>
      </c>
      <c r="U106" s="82">
        <v>-2260.1999999999998</v>
      </c>
      <c r="V106" s="82">
        <v>-745</v>
      </c>
      <c r="W106" s="5"/>
      <c r="X106" s="5"/>
    </row>
    <row r="107" spans="1:24" ht="16.5" thickTop="1" x14ac:dyDescent="0.25">
      <c r="A107" s="65"/>
      <c r="B107" s="83" t="s">
        <v>21</v>
      </c>
      <c r="C107" s="84">
        <v>130.06000000000017</v>
      </c>
      <c r="D107" s="84">
        <v>132.05999999999995</v>
      </c>
      <c r="E107" s="84">
        <v>298.89400000000006</v>
      </c>
      <c r="F107" s="84">
        <v>206.37999999999982</v>
      </c>
      <c r="G107" s="84">
        <v>237.45000000000024</v>
      </c>
      <c r="H107" s="84">
        <v>4224.6599999999989</v>
      </c>
      <c r="I107" s="84">
        <v>155.40100000000001</v>
      </c>
      <c r="J107" s="84">
        <v>336.07600000000014</v>
      </c>
      <c r="K107" s="84">
        <v>143.26000000000005</v>
      </c>
      <c r="L107" s="84">
        <v>317.82000000000016</v>
      </c>
      <c r="M107" s="84">
        <v>1063.3110000000001</v>
      </c>
      <c r="N107" s="84">
        <v>2038.0539999999994</v>
      </c>
      <c r="O107" s="84">
        <v>143.54000000000019</v>
      </c>
      <c r="P107" s="84">
        <v>302.53500000000031</v>
      </c>
      <c r="Q107" s="84">
        <v>574.41999999999985</v>
      </c>
      <c r="R107" s="84">
        <v>81.789999999999964</v>
      </c>
      <c r="S107" s="84">
        <v>92.712999999999965</v>
      </c>
      <c r="T107" s="84">
        <v>488.33399999999995</v>
      </c>
      <c r="U107" s="84">
        <v>2354.7720000000004</v>
      </c>
      <c r="V107" s="84">
        <v>1529.6789999999999</v>
      </c>
      <c r="W107" s="4"/>
      <c r="X107" s="4"/>
    </row>
    <row r="108" spans="1:24" ht="15.75" x14ac:dyDescent="0.25">
      <c r="A108" s="1"/>
      <c r="B108" s="85" t="s">
        <v>22</v>
      </c>
      <c r="C108" s="61">
        <v>1149.2069999999999</v>
      </c>
      <c r="D108" s="61">
        <v>850.41000000000008</v>
      </c>
      <c r="E108" s="61">
        <v>761.48</v>
      </c>
      <c r="F108" s="61">
        <v>806</v>
      </c>
      <c r="G108" s="61">
        <v>811.88</v>
      </c>
      <c r="H108" s="61">
        <v>175.22499999999999</v>
      </c>
      <c r="I108" s="61">
        <v>177.245</v>
      </c>
      <c r="J108" s="61">
        <v>243.815</v>
      </c>
      <c r="K108" s="61">
        <v>363.65</v>
      </c>
      <c r="L108" s="61">
        <v>1394.1</v>
      </c>
      <c r="M108" s="61">
        <v>1597.2</v>
      </c>
      <c r="N108" s="61">
        <v>1446.6000000000001</v>
      </c>
      <c r="O108" s="61">
        <v>1440.78</v>
      </c>
      <c r="P108" s="61">
        <v>1409.34</v>
      </c>
      <c r="Q108" s="61">
        <v>1435.45</v>
      </c>
      <c r="R108" s="61">
        <v>1375</v>
      </c>
      <c r="S108" s="61">
        <v>1409.875</v>
      </c>
      <c r="T108" s="61">
        <v>1276.5999999999999</v>
      </c>
      <c r="U108" s="61">
        <v>1374.4749999999999</v>
      </c>
      <c r="V108" s="61">
        <v>1375</v>
      </c>
      <c r="W108" s="4"/>
      <c r="X108" s="4"/>
    </row>
    <row r="109" spans="1:24" ht="15.75" x14ac:dyDescent="0.25">
      <c r="A109" s="1"/>
      <c r="B109" s="85" t="s">
        <v>23</v>
      </c>
      <c r="C109" s="61">
        <v>1279.2670000000001</v>
      </c>
      <c r="D109" s="61">
        <v>982.47</v>
      </c>
      <c r="E109" s="61">
        <v>1060.374</v>
      </c>
      <c r="F109" s="61">
        <v>1012.3799999999999</v>
      </c>
      <c r="G109" s="61">
        <v>1049.3300000000002</v>
      </c>
      <c r="H109" s="61">
        <v>4399.8849999999993</v>
      </c>
      <c r="I109" s="61">
        <v>332.64600000000002</v>
      </c>
      <c r="J109" s="61">
        <v>579.89100000000008</v>
      </c>
      <c r="K109" s="61">
        <v>506.91</v>
      </c>
      <c r="L109" s="61">
        <v>1711.92</v>
      </c>
      <c r="M109" s="61">
        <v>2660.5110000000004</v>
      </c>
      <c r="N109" s="61">
        <v>3484.6539999999995</v>
      </c>
      <c r="O109" s="61">
        <v>1584.3200000000002</v>
      </c>
      <c r="P109" s="61">
        <v>1711.8750000000002</v>
      </c>
      <c r="Q109" s="61">
        <v>2009.87</v>
      </c>
      <c r="R109" s="61">
        <v>1456.79</v>
      </c>
      <c r="S109" s="61">
        <v>1502.588</v>
      </c>
      <c r="T109" s="61">
        <v>1764.9339999999997</v>
      </c>
      <c r="U109" s="61">
        <v>3729.2470000000003</v>
      </c>
      <c r="V109" s="61">
        <v>2904.6790000000001</v>
      </c>
      <c r="W109" s="4"/>
      <c r="X109" s="4"/>
    </row>
    <row r="110" spans="1:24" ht="15.75" x14ac:dyDescent="0.25">
      <c r="A110" s="1"/>
      <c r="B110" s="1" t="s">
        <v>31</v>
      </c>
      <c r="C110" s="86"/>
      <c r="D110" s="86"/>
      <c r="E110" s="86"/>
      <c r="F110" s="86"/>
      <c r="G110" s="86"/>
      <c r="H110" s="86"/>
      <c r="I110" s="8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3"/>
      <c r="W110" s="4"/>
      <c r="X110" s="4"/>
    </row>
    <row r="111" spans="1:24" x14ac:dyDescent="0.25">
      <c r="B111" s="87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X111" s="88"/>
    </row>
    <row r="112" spans="1:24" x14ac:dyDescent="0.25">
      <c r="B112" s="89" t="s">
        <v>3</v>
      </c>
      <c r="C112" s="90">
        <v>934.78399999999988</v>
      </c>
      <c r="D112" s="90">
        <v>980.95500000000015</v>
      </c>
      <c r="E112" s="90">
        <v>1001.7180000000001</v>
      </c>
      <c r="F112" s="90">
        <v>1236.318</v>
      </c>
      <c r="G112" s="90">
        <v>1954.1990000000001</v>
      </c>
      <c r="H112" s="90">
        <v>1337.278</v>
      </c>
      <c r="I112" s="90">
        <v>1267.989</v>
      </c>
      <c r="J112" s="90">
        <v>1289.49</v>
      </c>
      <c r="K112" s="90">
        <v>1501.2449999999999</v>
      </c>
      <c r="L112" s="90">
        <v>1358.182</v>
      </c>
      <c r="M112" s="90">
        <v>1445.395</v>
      </c>
      <c r="N112" s="90">
        <v>1531.4380000000001</v>
      </c>
      <c r="O112" s="90">
        <v>2334.308</v>
      </c>
      <c r="P112" s="90">
        <v>2260.6930000000002</v>
      </c>
      <c r="Q112" s="90">
        <v>2290.3870000000002</v>
      </c>
      <c r="R112" s="90">
        <v>2349.0079999999998</v>
      </c>
      <c r="S112" s="90">
        <v>2274.79</v>
      </c>
      <c r="T112" s="90">
        <v>2169.3250000000003</v>
      </c>
      <c r="U112" s="90">
        <v>2329.2280000000005</v>
      </c>
      <c r="V112" s="90">
        <v>3165.9119999999998</v>
      </c>
      <c r="W112" s="116"/>
      <c r="X112" s="88"/>
    </row>
    <row r="122" spans="2:28" ht="15.75" x14ac:dyDescent="0.25">
      <c r="B122" s="119" t="s">
        <v>58</v>
      </c>
    </row>
    <row r="123" spans="2:28" x14ac:dyDescent="0.25">
      <c r="B123" s="35" t="s">
        <v>0</v>
      </c>
      <c r="X123" s="120"/>
      <c r="AA123" s="23" t="s">
        <v>149</v>
      </c>
      <c r="AB123" s="23" t="s">
        <v>58</v>
      </c>
    </row>
    <row r="124" spans="2:28" x14ac:dyDescent="0.25">
      <c r="B124" s="91"/>
      <c r="C124" s="92" t="s">
        <v>2</v>
      </c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3"/>
      <c r="V124" s="92"/>
      <c r="X124" s="92"/>
    </row>
    <row r="125" spans="2:28" x14ac:dyDescent="0.25">
      <c r="B125" s="94" t="s">
        <v>1</v>
      </c>
      <c r="C125" s="95">
        <v>2019</v>
      </c>
      <c r="D125" s="95">
        <v>2020</v>
      </c>
      <c r="E125" s="95">
        <v>2021</v>
      </c>
      <c r="F125" s="95">
        <v>2022</v>
      </c>
      <c r="G125" s="95">
        <v>2023</v>
      </c>
      <c r="H125" s="95">
        <v>2024</v>
      </c>
      <c r="I125" s="95">
        <v>2025</v>
      </c>
      <c r="J125" s="95">
        <v>2026</v>
      </c>
      <c r="K125" s="95">
        <v>2027</v>
      </c>
      <c r="L125" s="95">
        <v>2028</v>
      </c>
      <c r="M125" s="95">
        <v>2029</v>
      </c>
      <c r="N125" s="95">
        <v>2030</v>
      </c>
      <c r="O125" s="95">
        <v>2031</v>
      </c>
      <c r="P125" s="95">
        <v>2032</v>
      </c>
      <c r="Q125" s="95">
        <v>2033</v>
      </c>
      <c r="R125" s="95">
        <v>2034</v>
      </c>
      <c r="S125" s="95">
        <v>2035</v>
      </c>
      <c r="T125" s="95">
        <v>2036</v>
      </c>
      <c r="U125" s="95">
        <v>2037</v>
      </c>
      <c r="V125" s="95">
        <v>2038</v>
      </c>
      <c r="X125" s="95" t="s">
        <v>3</v>
      </c>
    </row>
    <row r="126" spans="2:28" x14ac:dyDescent="0.25">
      <c r="B126" s="55" t="s">
        <v>4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7"/>
      <c r="X126" s="121"/>
    </row>
    <row r="127" spans="2:28" x14ac:dyDescent="0.25">
      <c r="B127" s="98" t="s">
        <v>5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505.2</v>
      </c>
      <c r="V127" s="99">
        <v>0</v>
      </c>
      <c r="X127" s="100">
        <v>505.2</v>
      </c>
    </row>
    <row r="128" spans="2:28" x14ac:dyDescent="0.25">
      <c r="B128" s="101" t="s">
        <v>6</v>
      </c>
      <c r="C128" s="100">
        <v>0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184.9</v>
      </c>
      <c r="K128" s="100">
        <v>0</v>
      </c>
      <c r="L128" s="100">
        <v>0</v>
      </c>
      <c r="M128" s="100">
        <v>0</v>
      </c>
      <c r="N128" s="100">
        <v>369.8</v>
      </c>
      <c r="O128" s="100">
        <v>0</v>
      </c>
      <c r="P128" s="100">
        <v>0</v>
      </c>
      <c r="Q128" s="100">
        <v>0</v>
      </c>
      <c r="R128" s="100">
        <v>0</v>
      </c>
      <c r="S128" s="100">
        <v>0</v>
      </c>
      <c r="T128" s="100">
        <v>0</v>
      </c>
      <c r="U128" s="100">
        <v>812.6</v>
      </c>
      <c r="V128" s="100">
        <v>0</v>
      </c>
      <c r="X128" s="100">
        <v>1367.3000000000002</v>
      </c>
    </row>
    <row r="129" spans="2:24" x14ac:dyDescent="0.25">
      <c r="B129" s="101" t="s">
        <v>7</v>
      </c>
      <c r="C129" s="100">
        <v>126</v>
      </c>
      <c r="D129" s="100">
        <v>132.06</v>
      </c>
      <c r="E129" s="100">
        <v>132.69000000000003</v>
      </c>
      <c r="F129" s="100">
        <v>142.58000000000001</v>
      </c>
      <c r="G129" s="100">
        <v>146.74000000000004</v>
      </c>
      <c r="H129" s="100">
        <v>151.06</v>
      </c>
      <c r="I129" s="100">
        <v>147.19</v>
      </c>
      <c r="J129" s="100">
        <v>144.01000000000002</v>
      </c>
      <c r="K129" s="100">
        <v>143.26000000000002</v>
      </c>
      <c r="L129" s="100">
        <v>137.82</v>
      </c>
      <c r="M129" s="100">
        <v>126.4</v>
      </c>
      <c r="N129" s="100">
        <v>120.44</v>
      </c>
      <c r="O129" s="100">
        <v>113.54</v>
      </c>
      <c r="P129" s="100">
        <v>110.14000000000001</v>
      </c>
      <c r="Q129" s="100">
        <v>99.42</v>
      </c>
      <c r="R129" s="100">
        <v>81.789999999999992</v>
      </c>
      <c r="S129" s="100">
        <v>77.370000000000019</v>
      </c>
      <c r="T129" s="100">
        <v>65.28</v>
      </c>
      <c r="U129" s="100">
        <v>58.099999999999994</v>
      </c>
      <c r="V129" s="100">
        <v>59.230000000000011</v>
      </c>
      <c r="X129" s="100">
        <v>2315.1200000000003</v>
      </c>
    </row>
    <row r="130" spans="2:24" x14ac:dyDescent="0.25">
      <c r="B130" s="101" t="s">
        <v>8</v>
      </c>
      <c r="C130" s="100">
        <v>4.0599999999999996</v>
      </c>
      <c r="D130" s="100">
        <v>0</v>
      </c>
      <c r="E130" s="100">
        <v>7.0039999999999996</v>
      </c>
      <c r="F130" s="100">
        <v>0</v>
      </c>
      <c r="G130" s="100">
        <v>18.11</v>
      </c>
      <c r="H130" s="100">
        <v>0</v>
      </c>
      <c r="I130" s="100">
        <v>8.2110000000000003</v>
      </c>
      <c r="J130" s="100">
        <v>7.1660000000000004</v>
      </c>
      <c r="K130" s="100">
        <v>0</v>
      </c>
      <c r="L130" s="100">
        <v>0</v>
      </c>
      <c r="M130" s="100">
        <v>132.71099999999998</v>
      </c>
      <c r="N130" s="100">
        <v>8.2140000000000004</v>
      </c>
      <c r="O130" s="100">
        <v>0</v>
      </c>
      <c r="P130" s="100">
        <v>11.995000000000001</v>
      </c>
      <c r="Q130" s="100">
        <v>0</v>
      </c>
      <c r="R130" s="100">
        <v>0</v>
      </c>
      <c r="S130" s="100">
        <v>15.343</v>
      </c>
      <c r="T130" s="100">
        <v>3.6539999999999999</v>
      </c>
      <c r="U130" s="100">
        <v>59.272000000000006</v>
      </c>
      <c r="V130" s="100">
        <v>168.649</v>
      </c>
      <c r="X130" s="100">
        <v>444.38900000000001</v>
      </c>
    </row>
    <row r="131" spans="2:24" x14ac:dyDescent="0.25">
      <c r="B131" s="101" t="s">
        <v>9</v>
      </c>
      <c r="C131" s="100">
        <v>0</v>
      </c>
      <c r="D131" s="100">
        <v>0</v>
      </c>
      <c r="E131" s="100">
        <v>0</v>
      </c>
      <c r="F131" s="100">
        <v>0</v>
      </c>
      <c r="G131" s="100">
        <v>69.2</v>
      </c>
      <c r="H131" s="100">
        <v>1920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1039.5999999999999</v>
      </c>
      <c r="O131" s="100">
        <v>0</v>
      </c>
      <c r="P131" s="100">
        <v>0</v>
      </c>
      <c r="Q131" s="100">
        <v>0</v>
      </c>
      <c r="R131" s="100">
        <v>0</v>
      </c>
      <c r="S131" s="100">
        <v>0</v>
      </c>
      <c r="T131" s="100">
        <v>0</v>
      </c>
      <c r="U131" s="100">
        <v>0</v>
      </c>
      <c r="V131" s="100">
        <v>0</v>
      </c>
      <c r="X131" s="100">
        <v>3028.8</v>
      </c>
    </row>
    <row r="132" spans="2:24" x14ac:dyDescent="0.25">
      <c r="B132" s="101" t="s">
        <v>133</v>
      </c>
      <c r="C132" s="100">
        <v>0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9.8000000000000007</v>
      </c>
      <c r="N132" s="100">
        <v>0</v>
      </c>
      <c r="O132" s="100">
        <v>0</v>
      </c>
      <c r="P132" s="100">
        <v>60.4</v>
      </c>
      <c r="Q132" s="100">
        <v>0</v>
      </c>
      <c r="R132" s="100">
        <v>0</v>
      </c>
      <c r="S132" s="100">
        <v>0</v>
      </c>
      <c r="T132" s="100">
        <v>0</v>
      </c>
      <c r="U132" s="100">
        <v>10.6</v>
      </c>
      <c r="V132" s="100">
        <v>0</v>
      </c>
      <c r="X132" s="100">
        <v>80.8</v>
      </c>
    </row>
    <row r="133" spans="2:24" x14ac:dyDescent="0.25">
      <c r="B133" s="102" t="s">
        <v>50</v>
      </c>
      <c r="C133" s="100">
        <v>0</v>
      </c>
      <c r="D133" s="100"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X133" s="100">
        <v>0</v>
      </c>
    </row>
    <row r="134" spans="2:24" x14ac:dyDescent="0.25">
      <c r="B134" s="103" t="s">
        <v>10</v>
      </c>
      <c r="C134" s="100">
        <v>0</v>
      </c>
      <c r="D134" s="100">
        <v>0</v>
      </c>
      <c r="E134" s="100">
        <v>0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0</v>
      </c>
      <c r="Q134" s="100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X134" s="100">
        <v>0</v>
      </c>
    </row>
    <row r="135" spans="2:24" x14ac:dyDescent="0.25">
      <c r="B135" s="103" t="s">
        <v>134</v>
      </c>
      <c r="C135" s="100">
        <v>0</v>
      </c>
      <c r="D135" s="100">
        <v>0</v>
      </c>
      <c r="E135" s="100">
        <v>159.19999999999999</v>
      </c>
      <c r="F135" s="100">
        <v>63.8</v>
      </c>
      <c r="G135" s="100">
        <v>3.4</v>
      </c>
      <c r="H135" s="100">
        <v>2153.6</v>
      </c>
      <c r="I135" s="100">
        <v>0</v>
      </c>
      <c r="J135" s="100">
        <v>0</v>
      </c>
      <c r="K135" s="100">
        <v>0</v>
      </c>
      <c r="L135" s="100">
        <v>0</v>
      </c>
      <c r="M135" s="100">
        <v>359.4</v>
      </c>
      <c r="N135" s="100">
        <v>500</v>
      </c>
      <c r="O135" s="100">
        <v>0</v>
      </c>
      <c r="P135" s="100">
        <v>0</v>
      </c>
      <c r="Q135" s="100">
        <v>475</v>
      </c>
      <c r="R135" s="100">
        <v>0</v>
      </c>
      <c r="S135" s="100">
        <v>0</v>
      </c>
      <c r="T135" s="100">
        <v>419.4</v>
      </c>
      <c r="U135" s="100">
        <v>909</v>
      </c>
      <c r="V135" s="100">
        <v>701.8</v>
      </c>
      <c r="X135" s="100">
        <v>5744.6</v>
      </c>
    </row>
    <row r="136" spans="2:24" x14ac:dyDescent="0.25">
      <c r="B136" s="103" t="s">
        <v>51</v>
      </c>
      <c r="C136" s="100">
        <v>0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  <c r="Q136" s="100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0</v>
      </c>
      <c r="X136" s="100">
        <v>0</v>
      </c>
    </row>
    <row r="137" spans="2:24" x14ac:dyDescent="0.25">
      <c r="B137" s="103" t="s">
        <v>52</v>
      </c>
      <c r="C137" s="100">
        <v>0</v>
      </c>
      <c r="D137" s="100">
        <v>0</v>
      </c>
      <c r="E137" s="100">
        <v>0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00">
        <v>0</v>
      </c>
      <c r="R137" s="100">
        <v>0</v>
      </c>
      <c r="S137" s="100">
        <v>0</v>
      </c>
      <c r="T137" s="100">
        <v>0</v>
      </c>
      <c r="U137" s="100">
        <v>0</v>
      </c>
      <c r="V137" s="100">
        <v>0</v>
      </c>
      <c r="X137" s="100">
        <v>0</v>
      </c>
    </row>
    <row r="138" spans="2:24" x14ac:dyDescent="0.25">
      <c r="B138" s="103" t="s">
        <v>53</v>
      </c>
      <c r="C138" s="100">
        <v>0</v>
      </c>
      <c r="D138" s="100">
        <v>0</v>
      </c>
      <c r="E138" s="100">
        <v>0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100">
        <v>0</v>
      </c>
      <c r="P138" s="100">
        <v>0</v>
      </c>
      <c r="Q138" s="100">
        <v>0</v>
      </c>
      <c r="R138" s="100">
        <v>0</v>
      </c>
      <c r="S138" s="100">
        <v>0</v>
      </c>
      <c r="T138" s="100">
        <v>0</v>
      </c>
      <c r="U138" s="100">
        <v>0</v>
      </c>
      <c r="V138" s="100">
        <v>0</v>
      </c>
      <c r="X138" s="100">
        <v>0</v>
      </c>
    </row>
    <row r="139" spans="2:24" x14ac:dyDescent="0.25">
      <c r="B139" s="103" t="s">
        <v>54</v>
      </c>
      <c r="C139" s="100">
        <v>0</v>
      </c>
      <c r="D139" s="100">
        <v>0</v>
      </c>
      <c r="E139" s="100">
        <v>0</v>
      </c>
      <c r="F139" s="100">
        <v>0</v>
      </c>
      <c r="G139" s="100">
        <v>0</v>
      </c>
      <c r="H139" s="100">
        <v>0</v>
      </c>
      <c r="I139" s="100">
        <v>0</v>
      </c>
      <c r="J139" s="100">
        <v>0</v>
      </c>
      <c r="K139" s="100">
        <v>0</v>
      </c>
      <c r="L139" s="100">
        <v>180</v>
      </c>
      <c r="M139" s="100">
        <v>435</v>
      </c>
      <c r="N139" s="100">
        <v>0</v>
      </c>
      <c r="O139" s="100">
        <v>30</v>
      </c>
      <c r="P139" s="100">
        <v>120</v>
      </c>
      <c r="Q139" s="100">
        <v>0</v>
      </c>
      <c r="R139" s="100">
        <v>0</v>
      </c>
      <c r="S139" s="100">
        <v>0</v>
      </c>
      <c r="T139" s="100">
        <v>0</v>
      </c>
      <c r="U139" s="100">
        <v>0</v>
      </c>
      <c r="V139" s="100">
        <v>600</v>
      </c>
      <c r="X139" s="100">
        <v>1365</v>
      </c>
    </row>
    <row r="140" spans="2:24" x14ac:dyDescent="0.25">
      <c r="B140" s="102" t="s">
        <v>11</v>
      </c>
      <c r="C140" s="100">
        <v>1149.2069999999999</v>
      </c>
      <c r="D140" s="100">
        <v>850.41000000000008</v>
      </c>
      <c r="E140" s="100">
        <v>761.48</v>
      </c>
      <c r="F140" s="100">
        <v>806</v>
      </c>
      <c r="G140" s="100">
        <v>811.88</v>
      </c>
      <c r="H140" s="100">
        <v>175.22499999999999</v>
      </c>
      <c r="I140" s="100">
        <v>177.245</v>
      </c>
      <c r="J140" s="100">
        <v>243.815</v>
      </c>
      <c r="K140" s="100">
        <v>363.65</v>
      </c>
      <c r="L140" s="100">
        <v>1394.1</v>
      </c>
      <c r="M140" s="100">
        <v>1597.2</v>
      </c>
      <c r="N140" s="100">
        <v>1446.6000000000001</v>
      </c>
      <c r="O140" s="100">
        <v>1440.78</v>
      </c>
      <c r="P140" s="100">
        <v>1409.34</v>
      </c>
      <c r="Q140" s="100">
        <v>1435.45</v>
      </c>
      <c r="R140" s="100">
        <v>1375</v>
      </c>
      <c r="S140" s="100">
        <v>1409.875</v>
      </c>
      <c r="T140" s="100">
        <v>1276.5999999999999</v>
      </c>
      <c r="U140" s="100">
        <v>1374.4749999999999</v>
      </c>
      <c r="V140" s="100">
        <v>1375</v>
      </c>
      <c r="X140" s="100">
        <v>1043.6666</v>
      </c>
    </row>
    <row r="141" spans="2:24" x14ac:dyDescent="0.25">
      <c r="B141" s="102" t="s">
        <v>55</v>
      </c>
      <c r="C141" s="100">
        <v>0</v>
      </c>
      <c r="D141" s="100">
        <v>0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100">
        <v>0</v>
      </c>
      <c r="S141" s="100">
        <v>0</v>
      </c>
      <c r="T141" s="100">
        <v>0</v>
      </c>
      <c r="U141" s="100">
        <v>0</v>
      </c>
      <c r="V141" s="100">
        <v>0</v>
      </c>
      <c r="X141" s="100">
        <v>0</v>
      </c>
    </row>
    <row r="142" spans="2:24" x14ac:dyDescent="0.25">
      <c r="B142" s="104" t="s">
        <v>56</v>
      </c>
      <c r="C142" s="100">
        <v>0</v>
      </c>
      <c r="D142" s="100">
        <v>0</v>
      </c>
      <c r="E142" s="100">
        <v>0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100">
        <v>0</v>
      </c>
      <c r="S142" s="100">
        <v>0</v>
      </c>
      <c r="T142" s="100">
        <v>0</v>
      </c>
      <c r="U142" s="100">
        <v>0</v>
      </c>
      <c r="V142" s="100">
        <v>0</v>
      </c>
      <c r="X142" s="100">
        <v>0</v>
      </c>
    </row>
    <row r="143" spans="2:24" x14ac:dyDescent="0.25">
      <c r="B143" s="55" t="s">
        <v>12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7"/>
      <c r="X143" s="122"/>
    </row>
    <row r="144" spans="2:24" x14ac:dyDescent="0.25">
      <c r="B144" s="105" t="s">
        <v>13</v>
      </c>
      <c r="C144" s="106">
        <v>0</v>
      </c>
      <c r="D144" s="106">
        <v>-280</v>
      </c>
      <c r="E144" s="106">
        <v>-387</v>
      </c>
      <c r="F144" s="106">
        <v>0</v>
      </c>
      <c r="G144" s="106">
        <v>0</v>
      </c>
      <c r="H144" s="106">
        <v>-350.5</v>
      </c>
      <c r="I144" s="106">
        <v>0</v>
      </c>
      <c r="J144" s="106">
        <v>-439.3</v>
      </c>
      <c r="K144" s="106">
        <v>-81.5</v>
      </c>
      <c r="L144" s="106">
        <v>-148</v>
      </c>
      <c r="M144" s="106">
        <v>-355.8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X144" s="106">
        <v>-2042.1</v>
      </c>
    </row>
    <row r="145" spans="2:24" x14ac:dyDescent="0.25">
      <c r="B145" s="105" t="s">
        <v>14</v>
      </c>
      <c r="C145" s="106">
        <v>0</v>
      </c>
      <c r="D145" s="106">
        <v>0</v>
      </c>
      <c r="E145" s="106">
        <v>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-755</v>
      </c>
      <c r="M145" s="106">
        <v>0</v>
      </c>
      <c r="N145" s="106">
        <v>0</v>
      </c>
      <c r="O145" s="106">
        <v>-76.599999999999994</v>
      </c>
      <c r="P145" s="106">
        <v>0</v>
      </c>
      <c r="Q145" s="106">
        <v>-356.30000000000007</v>
      </c>
      <c r="R145" s="106">
        <v>0</v>
      </c>
      <c r="S145" s="106">
        <v>0</v>
      </c>
      <c r="T145" s="106">
        <v>0</v>
      </c>
      <c r="U145" s="106">
        <v>-909</v>
      </c>
      <c r="V145" s="106">
        <v>-702</v>
      </c>
      <c r="X145" s="106">
        <v>-2798.9</v>
      </c>
    </row>
    <row r="146" spans="2:24" x14ac:dyDescent="0.25">
      <c r="B146" s="105" t="s">
        <v>103</v>
      </c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-237</v>
      </c>
      <c r="V146" s="106">
        <v>0</v>
      </c>
      <c r="X146" s="106">
        <v>-237</v>
      </c>
    </row>
    <row r="147" spans="2:24" x14ac:dyDescent="0.25">
      <c r="B147" s="105" t="s">
        <v>67</v>
      </c>
      <c r="C147" s="106">
        <v>0</v>
      </c>
      <c r="D147" s="106">
        <v>-1.1000000000000001</v>
      </c>
      <c r="E147" s="106">
        <v>-168.90000000000003</v>
      </c>
      <c r="F147" s="106">
        <v>0</v>
      </c>
      <c r="G147" s="106">
        <v>-0.7</v>
      </c>
      <c r="H147" s="106">
        <v>-20.28</v>
      </c>
      <c r="I147" s="106">
        <v>0</v>
      </c>
      <c r="J147" s="106">
        <v>-1.4</v>
      </c>
      <c r="K147" s="106">
        <v>0</v>
      </c>
      <c r="L147" s="106">
        <v>-7.2</v>
      </c>
      <c r="M147" s="106">
        <v>0</v>
      </c>
      <c r="N147" s="106">
        <v>0</v>
      </c>
      <c r="O147" s="106">
        <v>-6.4</v>
      </c>
      <c r="P147" s="106">
        <v>0</v>
      </c>
      <c r="Q147" s="106">
        <v>0</v>
      </c>
      <c r="R147" s="106">
        <v>-74.900000000000006</v>
      </c>
      <c r="S147" s="106">
        <v>0</v>
      </c>
      <c r="T147" s="106">
        <v>-1.2</v>
      </c>
      <c r="U147" s="106">
        <v>0</v>
      </c>
      <c r="V147" s="106">
        <v>0</v>
      </c>
      <c r="X147" s="106">
        <v>-282.08</v>
      </c>
    </row>
    <row r="148" spans="2:24" x14ac:dyDescent="0.25">
      <c r="B148" s="105" t="s">
        <v>68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-40.200000000000003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X148" s="106">
        <v>-40.200000000000003</v>
      </c>
    </row>
    <row r="149" spans="2:24" x14ac:dyDescent="0.25">
      <c r="B149" s="105" t="s">
        <v>69</v>
      </c>
      <c r="C149" s="106">
        <v>0</v>
      </c>
      <c r="D149" s="106">
        <v>-26.55</v>
      </c>
      <c r="E149" s="106">
        <v>-16.8</v>
      </c>
      <c r="F149" s="106">
        <v>-224</v>
      </c>
      <c r="G149" s="106">
        <v>-0.2</v>
      </c>
      <c r="H149" s="106">
        <v>-41</v>
      </c>
      <c r="I149" s="106">
        <v>0</v>
      </c>
      <c r="J149" s="106">
        <v>-64.5</v>
      </c>
      <c r="K149" s="106">
        <v>-3</v>
      </c>
      <c r="L149" s="106">
        <v>0</v>
      </c>
      <c r="M149" s="106">
        <v>-93.4</v>
      </c>
      <c r="N149" s="106">
        <v>-108.9</v>
      </c>
      <c r="O149" s="106">
        <v>-200.2</v>
      </c>
      <c r="P149" s="106">
        <v>-65</v>
      </c>
      <c r="Q149" s="106">
        <v>-200.9</v>
      </c>
      <c r="R149" s="106">
        <v>-80</v>
      </c>
      <c r="S149" s="106">
        <v>0</v>
      </c>
      <c r="T149" s="106">
        <v>-70</v>
      </c>
      <c r="U149" s="106">
        <v>-90</v>
      </c>
      <c r="V149" s="106">
        <v>0</v>
      </c>
      <c r="X149" s="106">
        <v>-1284.45</v>
      </c>
    </row>
    <row r="150" spans="2:24" x14ac:dyDescent="0.25">
      <c r="B150" s="105" t="s">
        <v>70</v>
      </c>
      <c r="C150" s="106">
        <v>0</v>
      </c>
      <c r="D150" s="106">
        <v>0</v>
      </c>
      <c r="E150" s="106">
        <v>0</v>
      </c>
      <c r="F150" s="106">
        <v>0</v>
      </c>
      <c r="G150" s="106">
        <v>-0.5</v>
      </c>
      <c r="H150" s="106">
        <v>-0.52</v>
      </c>
      <c r="I150" s="106">
        <v>0</v>
      </c>
      <c r="J150" s="106">
        <v>0</v>
      </c>
      <c r="K150" s="106">
        <v>0</v>
      </c>
      <c r="L150" s="106">
        <v>-2</v>
      </c>
      <c r="M150" s="106">
        <v>0</v>
      </c>
      <c r="N150" s="106">
        <v>0</v>
      </c>
      <c r="O150" s="106">
        <v>-67</v>
      </c>
      <c r="P150" s="106">
        <v>-48.9</v>
      </c>
      <c r="Q150" s="106">
        <v>0</v>
      </c>
      <c r="R150" s="106">
        <v>0</v>
      </c>
      <c r="S150" s="106">
        <v>-35.9</v>
      </c>
      <c r="T150" s="106">
        <v>-209.10000000000002</v>
      </c>
      <c r="U150" s="106">
        <v>-1024.2</v>
      </c>
      <c r="V150" s="106">
        <v>-10.9</v>
      </c>
      <c r="X150" s="106">
        <v>-1399.0200000000002</v>
      </c>
    </row>
    <row r="151" spans="2:24" x14ac:dyDescent="0.25">
      <c r="B151" s="105" t="s">
        <v>71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-0.90700000000000003</v>
      </c>
      <c r="S151" s="106">
        <v>0</v>
      </c>
      <c r="T151" s="106">
        <v>0</v>
      </c>
      <c r="U151" s="106">
        <v>0</v>
      </c>
      <c r="V151" s="106">
        <v>-32.1</v>
      </c>
      <c r="X151" s="106">
        <v>-33.007000000000005</v>
      </c>
    </row>
    <row r="152" spans="2:24" x14ac:dyDescent="0.25">
      <c r="B152" s="105" t="s">
        <v>15</v>
      </c>
      <c r="C152" s="106">
        <v>0</v>
      </c>
      <c r="D152" s="106">
        <v>247</v>
      </c>
      <c r="E152" s="106">
        <v>0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v>0</v>
      </c>
      <c r="M152" s="106">
        <v>0</v>
      </c>
      <c r="N152" s="106">
        <v>-247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0</v>
      </c>
      <c r="U152" s="106">
        <v>0</v>
      </c>
      <c r="V152" s="106">
        <v>0</v>
      </c>
      <c r="X152" s="106">
        <v>0</v>
      </c>
    </row>
    <row r="153" spans="2:24" x14ac:dyDescent="0.25">
      <c r="B153" s="105" t="s">
        <v>16</v>
      </c>
      <c r="C153" s="106">
        <v>0</v>
      </c>
      <c r="D153" s="106">
        <v>0</v>
      </c>
      <c r="E153" s="106">
        <v>0</v>
      </c>
      <c r="F153" s="106">
        <v>0</v>
      </c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X153" s="106">
        <v>0</v>
      </c>
    </row>
    <row r="154" spans="2:24" x14ac:dyDescent="0.25">
      <c r="B154" s="87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X154" s="88"/>
    </row>
    <row r="155" spans="2:24" x14ac:dyDescent="0.25">
      <c r="B155" s="107" t="s">
        <v>3</v>
      </c>
      <c r="C155" s="108">
        <v>1279.2669999999998</v>
      </c>
      <c r="D155" s="108">
        <v>921.82</v>
      </c>
      <c r="E155" s="108">
        <v>487.67399999999998</v>
      </c>
      <c r="F155" s="108">
        <v>788.38</v>
      </c>
      <c r="G155" s="108">
        <v>1047.9299999999998</v>
      </c>
      <c r="H155" s="108">
        <v>3987.585</v>
      </c>
      <c r="I155" s="108">
        <v>332.64600000000002</v>
      </c>
      <c r="J155" s="108">
        <v>74.691000000000059</v>
      </c>
      <c r="K155" s="108">
        <v>422.40999999999997</v>
      </c>
      <c r="L155" s="108">
        <v>799.7199999999998</v>
      </c>
      <c r="M155" s="108">
        <v>2211.3109999999997</v>
      </c>
      <c r="N155" s="108">
        <v>3088.5540000000001</v>
      </c>
      <c r="O155" s="108">
        <v>1234.1199999999999</v>
      </c>
      <c r="P155" s="108">
        <v>1597.9749999999999</v>
      </c>
      <c r="Q155" s="108">
        <v>1452.6699999999996</v>
      </c>
      <c r="R155" s="108">
        <v>1300.9829999999999</v>
      </c>
      <c r="S155" s="108">
        <v>1466.6879999999999</v>
      </c>
      <c r="T155" s="108">
        <v>1484.6339999999996</v>
      </c>
      <c r="U155" s="108">
        <v>1469.0469999999998</v>
      </c>
      <c r="V155" s="108">
        <v>2159.6790000000001</v>
      </c>
      <c r="W155" s="116"/>
      <c r="X155" s="88"/>
    </row>
    <row r="159" spans="2:24" ht="15.75" x14ac:dyDescent="0.25">
      <c r="B159" s="119" t="s">
        <v>58</v>
      </c>
    </row>
    <row r="160" spans="2:24" x14ac:dyDescent="0.25">
      <c r="B160" s="35" t="s">
        <v>135</v>
      </c>
      <c r="X160" s="120"/>
    </row>
    <row r="161" spans="2:24" x14ac:dyDescent="0.25">
      <c r="B161" s="91"/>
      <c r="C161" s="109" t="s">
        <v>2</v>
      </c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10"/>
      <c r="V161" s="109"/>
      <c r="X161" s="109"/>
    </row>
    <row r="162" spans="2:24" x14ac:dyDescent="0.25">
      <c r="B162" s="94" t="s">
        <v>1</v>
      </c>
      <c r="C162" s="95">
        <v>2019</v>
      </c>
      <c r="D162" s="95">
        <v>2020</v>
      </c>
      <c r="E162" s="95">
        <v>2021</v>
      </c>
      <c r="F162" s="95">
        <v>2022</v>
      </c>
      <c r="G162" s="95">
        <v>2023</v>
      </c>
      <c r="H162" s="95">
        <v>2024</v>
      </c>
      <c r="I162" s="95">
        <v>2025</v>
      </c>
      <c r="J162" s="95">
        <v>2026</v>
      </c>
      <c r="K162" s="95">
        <v>2027</v>
      </c>
      <c r="L162" s="95">
        <v>2028</v>
      </c>
      <c r="M162" s="95">
        <v>2029</v>
      </c>
      <c r="N162" s="95">
        <v>2030</v>
      </c>
      <c r="O162" s="95">
        <v>2031</v>
      </c>
      <c r="P162" s="95">
        <v>2032</v>
      </c>
      <c r="Q162" s="95">
        <v>2033</v>
      </c>
      <c r="R162" s="95">
        <v>2034</v>
      </c>
      <c r="S162" s="95">
        <v>2035</v>
      </c>
      <c r="T162" s="95">
        <v>2036</v>
      </c>
      <c r="U162" s="95">
        <v>2037</v>
      </c>
      <c r="V162" s="95">
        <v>2038</v>
      </c>
      <c r="X162" s="95" t="s">
        <v>3</v>
      </c>
    </row>
    <row r="163" spans="2:24" x14ac:dyDescent="0.25">
      <c r="B163" s="111" t="s">
        <v>136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7"/>
      <c r="X163" s="122"/>
    </row>
    <row r="164" spans="2:24" x14ac:dyDescent="0.25">
      <c r="B164" s="98" t="s">
        <v>137</v>
      </c>
      <c r="C164" s="99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1700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99">
        <v>0</v>
      </c>
      <c r="X164" s="106">
        <v>1700</v>
      </c>
    </row>
    <row r="165" spans="2:24" x14ac:dyDescent="0.25">
      <c r="B165" s="112" t="s">
        <v>138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800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X165" s="106">
        <v>800</v>
      </c>
    </row>
    <row r="166" spans="2:24" x14ac:dyDescent="0.25">
      <c r="B166" s="112"/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99">
        <v>0</v>
      </c>
      <c r="X166" s="106">
        <v>0</v>
      </c>
    </row>
    <row r="167" spans="2:24" x14ac:dyDescent="0.25">
      <c r="B167" s="112" t="s">
        <v>139</v>
      </c>
      <c r="C167" s="99">
        <v>0</v>
      </c>
      <c r="D167" s="99">
        <v>0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572</v>
      </c>
      <c r="V167" s="99">
        <v>0</v>
      </c>
      <c r="X167" s="106">
        <v>572</v>
      </c>
    </row>
    <row r="168" spans="2:24" x14ac:dyDescent="0.25">
      <c r="B168" s="102"/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X168" s="100">
        <v>0</v>
      </c>
    </row>
    <row r="169" spans="2:24" x14ac:dyDescent="0.25">
      <c r="B169" s="102"/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X169" s="100">
        <v>0</v>
      </c>
    </row>
    <row r="170" spans="2:24" x14ac:dyDescent="0.25">
      <c r="B170" s="98"/>
      <c r="C170" s="99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X170" s="100">
        <v>0</v>
      </c>
    </row>
    <row r="171" spans="2:24" x14ac:dyDescent="0.25">
      <c r="B171" s="101"/>
      <c r="C171" s="99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X171" s="100">
        <v>0</v>
      </c>
    </row>
    <row r="172" spans="2:24" x14ac:dyDescent="0.25">
      <c r="B172" s="101"/>
      <c r="C172" s="99">
        <v>0</v>
      </c>
      <c r="D172" s="99">
        <v>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X172" s="100">
        <v>0</v>
      </c>
    </row>
    <row r="173" spans="2:24" x14ac:dyDescent="0.25">
      <c r="B173" s="55" t="s">
        <v>140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7"/>
      <c r="X173" s="121"/>
    </row>
    <row r="174" spans="2:24" x14ac:dyDescent="0.25">
      <c r="B174" s="101" t="s">
        <v>141</v>
      </c>
      <c r="C174" s="99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99">
        <v>0</v>
      </c>
      <c r="X174" s="100">
        <v>0</v>
      </c>
    </row>
    <row r="175" spans="2:24" x14ac:dyDescent="0.25">
      <c r="B175" s="101" t="s">
        <v>142</v>
      </c>
      <c r="C175" s="99">
        <v>0</v>
      </c>
      <c r="D175" s="99">
        <v>0</v>
      </c>
      <c r="E175" s="99">
        <v>0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99">
        <v>0</v>
      </c>
      <c r="X175" s="100">
        <v>0</v>
      </c>
    </row>
    <row r="176" spans="2:24" x14ac:dyDescent="0.25">
      <c r="B176" s="113" t="s">
        <v>143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99">
        <v>0</v>
      </c>
      <c r="X176" s="100">
        <v>0</v>
      </c>
    </row>
    <row r="177" spans="2:24" x14ac:dyDescent="0.25">
      <c r="B177" s="113" t="s">
        <v>144</v>
      </c>
      <c r="C177" s="99">
        <v>0</v>
      </c>
      <c r="D177" s="99">
        <v>0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X177" s="100">
        <v>0</v>
      </c>
    </row>
    <row r="178" spans="2:24" x14ac:dyDescent="0.25">
      <c r="B178" s="98" t="s">
        <v>145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450</v>
      </c>
      <c r="U178" s="99">
        <v>0</v>
      </c>
      <c r="V178" s="99">
        <v>0</v>
      </c>
      <c r="X178" s="100">
        <v>450</v>
      </c>
    </row>
    <row r="179" spans="2:24" x14ac:dyDescent="0.25">
      <c r="B179" s="113"/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X179" s="100">
        <v>0</v>
      </c>
    </row>
    <row r="180" spans="2:24" x14ac:dyDescent="0.25">
      <c r="B180" s="104" t="s">
        <v>146</v>
      </c>
      <c r="C180" s="99">
        <v>0</v>
      </c>
      <c r="D180" s="99">
        <v>0</v>
      </c>
      <c r="E180" s="99">
        <v>0</v>
      </c>
      <c r="F180" s="99">
        <v>0</v>
      </c>
      <c r="G180" s="99">
        <v>0</v>
      </c>
      <c r="H180" s="99">
        <v>357</v>
      </c>
      <c r="I180" s="99">
        <v>0</v>
      </c>
      <c r="J180" s="99">
        <v>0</v>
      </c>
      <c r="K180" s="99">
        <v>0</v>
      </c>
      <c r="L180" s="99">
        <v>0</v>
      </c>
      <c r="M180" s="99">
        <v>352</v>
      </c>
      <c r="N180" s="99">
        <v>0</v>
      </c>
      <c r="O180" s="99">
        <v>0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99">
        <v>706</v>
      </c>
      <c r="X180" s="100">
        <v>1415</v>
      </c>
    </row>
    <row r="181" spans="2:24" x14ac:dyDescent="0.25">
      <c r="B181" s="87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X181" s="88"/>
    </row>
    <row r="182" spans="2:24" x14ac:dyDescent="0.25">
      <c r="B182" s="114" t="s">
        <v>3</v>
      </c>
      <c r="C182" s="115">
        <v>0</v>
      </c>
      <c r="D182" s="115">
        <v>0</v>
      </c>
      <c r="E182" s="115">
        <v>0</v>
      </c>
      <c r="F182" s="115">
        <v>0</v>
      </c>
      <c r="G182" s="115">
        <v>0</v>
      </c>
      <c r="H182" s="115">
        <v>2057</v>
      </c>
      <c r="I182" s="115">
        <v>0</v>
      </c>
      <c r="J182" s="115">
        <v>0</v>
      </c>
      <c r="K182" s="115">
        <v>0</v>
      </c>
      <c r="L182" s="115">
        <v>0</v>
      </c>
      <c r="M182" s="115">
        <v>352</v>
      </c>
      <c r="N182" s="115">
        <v>800</v>
      </c>
      <c r="O182" s="115">
        <v>0</v>
      </c>
      <c r="P182" s="115">
        <v>0</v>
      </c>
      <c r="Q182" s="115">
        <v>0</v>
      </c>
      <c r="R182" s="115">
        <v>0</v>
      </c>
      <c r="S182" s="115">
        <v>0</v>
      </c>
      <c r="T182" s="115">
        <v>450</v>
      </c>
      <c r="U182" s="115">
        <v>572</v>
      </c>
      <c r="V182" s="115">
        <v>706</v>
      </c>
      <c r="W182" s="116"/>
      <c r="X182" s="88"/>
    </row>
    <row r="186" spans="2:24" x14ac:dyDescent="0.25">
      <c r="B186" s="23" t="s">
        <v>100</v>
      </c>
      <c r="C186" s="123">
        <f t="shared" ref="C186:R187" si="0">IFERROR(INDEX($B$4:$X$121,MATCH($B186,$B$4:$B$121,0),MATCH(C$4,$B$4:$X$4,0)),0)</f>
        <v>0</v>
      </c>
      <c r="D186" s="123">
        <f t="shared" si="0"/>
        <v>0</v>
      </c>
      <c r="E186" s="123">
        <f t="shared" si="0"/>
        <v>0</v>
      </c>
      <c r="F186" s="123">
        <f t="shared" si="0"/>
        <v>0</v>
      </c>
      <c r="G186" s="123">
        <f t="shared" si="0"/>
        <v>0</v>
      </c>
      <c r="H186" s="123">
        <f t="shared" si="0"/>
        <v>0</v>
      </c>
      <c r="I186" s="123">
        <f t="shared" si="0"/>
        <v>0</v>
      </c>
      <c r="J186" s="123">
        <f t="shared" si="0"/>
        <v>0</v>
      </c>
      <c r="K186" s="123">
        <f t="shared" si="0"/>
        <v>0</v>
      </c>
      <c r="L186" s="123">
        <f t="shared" si="0"/>
        <v>87.54</v>
      </c>
      <c r="M186" s="123">
        <f t="shared" si="0"/>
        <v>300</v>
      </c>
      <c r="N186" s="123">
        <f t="shared" si="0"/>
        <v>198.63</v>
      </c>
      <c r="O186" s="123">
        <f t="shared" si="0"/>
        <v>173.79</v>
      </c>
      <c r="P186" s="123">
        <f t="shared" si="0"/>
        <v>206.31</v>
      </c>
      <c r="Q186" s="123">
        <f t="shared" si="0"/>
        <v>297.69</v>
      </c>
      <c r="R186" s="123">
        <f t="shared" si="0"/>
        <v>300</v>
      </c>
      <c r="S186" s="123">
        <f t="shared" ref="D186:V189" si="1">IFERROR(INDEX($B$4:$X$121,MATCH($B186,$B$4:$B$121,0),MATCH(S$4,$B$4:$X$4,0)),0)</f>
        <v>300</v>
      </c>
      <c r="T186" s="123">
        <f t="shared" si="1"/>
        <v>300</v>
      </c>
      <c r="U186" s="123">
        <f t="shared" si="1"/>
        <v>300</v>
      </c>
      <c r="V186" s="123">
        <f t="shared" si="1"/>
        <v>300</v>
      </c>
    </row>
    <row r="187" spans="2:24" x14ac:dyDescent="0.25">
      <c r="B187" s="23" t="s">
        <v>154</v>
      </c>
      <c r="C187" s="123">
        <f t="shared" si="0"/>
        <v>0</v>
      </c>
      <c r="D187" s="123">
        <f t="shared" si="1"/>
        <v>0</v>
      </c>
      <c r="E187" s="123">
        <f t="shared" si="1"/>
        <v>0</v>
      </c>
      <c r="F187" s="123">
        <f t="shared" si="1"/>
        <v>0</v>
      </c>
      <c r="G187" s="123">
        <f t="shared" si="1"/>
        <v>0</v>
      </c>
      <c r="H187" s="123">
        <f t="shared" si="1"/>
        <v>0</v>
      </c>
      <c r="I187" s="123">
        <f t="shared" si="1"/>
        <v>0</v>
      </c>
      <c r="J187" s="123">
        <f t="shared" si="1"/>
        <v>0</v>
      </c>
      <c r="K187" s="123">
        <f t="shared" si="1"/>
        <v>0</v>
      </c>
      <c r="L187" s="123">
        <f t="shared" si="1"/>
        <v>0</v>
      </c>
      <c r="M187" s="123">
        <f t="shared" si="1"/>
        <v>0</v>
      </c>
      <c r="N187" s="123">
        <f t="shared" si="1"/>
        <v>0</v>
      </c>
      <c r="O187" s="123">
        <f t="shared" si="1"/>
        <v>0</v>
      </c>
      <c r="P187" s="123">
        <f t="shared" si="1"/>
        <v>0</v>
      </c>
      <c r="Q187" s="123">
        <f t="shared" si="1"/>
        <v>0</v>
      </c>
      <c r="R187" s="123">
        <f t="shared" si="1"/>
        <v>0</v>
      </c>
      <c r="S187" s="123">
        <f t="shared" si="1"/>
        <v>0</v>
      </c>
      <c r="T187" s="123">
        <f t="shared" si="1"/>
        <v>0</v>
      </c>
      <c r="U187" s="123">
        <f t="shared" si="1"/>
        <v>0</v>
      </c>
      <c r="V187" s="123">
        <f t="shared" si="1"/>
        <v>0</v>
      </c>
    </row>
    <row r="188" spans="2:24" x14ac:dyDescent="0.25">
      <c r="B188" s="23" t="s">
        <v>131</v>
      </c>
      <c r="C188" s="123">
        <f>IFERROR(INDEX($B$4:$X$121,MATCH($B188,$B$4:$B$121,0),MATCH(C$4,$B$4:$X$4,0)),0)</f>
        <v>997.76199999999994</v>
      </c>
      <c r="D188" s="123">
        <f t="shared" si="1"/>
        <v>719.45</v>
      </c>
      <c r="E188" s="123">
        <f t="shared" si="1"/>
        <v>493</v>
      </c>
      <c r="F188" s="123">
        <f t="shared" si="1"/>
        <v>502.68</v>
      </c>
      <c r="G188" s="123">
        <f t="shared" si="1"/>
        <v>497.88</v>
      </c>
      <c r="H188" s="123">
        <f t="shared" si="1"/>
        <v>130.94999999999999</v>
      </c>
      <c r="I188" s="123">
        <f t="shared" si="1"/>
        <v>126.44500000000001</v>
      </c>
      <c r="J188" s="123">
        <f t="shared" si="1"/>
        <v>191.24</v>
      </c>
      <c r="K188" s="123">
        <f t="shared" si="1"/>
        <v>264</v>
      </c>
      <c r="L188" s="123">
        <f t="shared" si="1"/>
        <v>1075</v>
      </c>
      <c r="M188" s="123">
        <f t="shared" si="1"/>
        <v>1075</v>
      </c>
      <c r="N188" s="123">
        <f t="shared" si="1"/>
        <v>1075</v>
      </c>
      <c r="O188" s="123">
        <f t="shared" si="1"/>
        <v>1075</v>
      </c>
      <c r="P188" s="123">
        <f t="shared" si="1"/>
        <v>1075</v>
      </c>
      <c r="Q188" s="123">
        <f t="shared" si="1"/>
        <v>1075</v>
      </c>
      <c r="R188" s="123">
        <f t="shared" si="1"/>
        <v>1075</v>
      </c>
      <c r="S188" s="123">
        <f t="shared" si="1"/>
        <v>1074.4749999999999</v>
      </c>
      <c r="T188" s="123">
        <f t="shared" si="1"/>
        <v>976.6</v>
      </c>
      <c r="U188" s="123">
        <f t="shared" si="1"/>
        <v>1074.4749999999999</v>
      </c>
      <c r="V188" s="123">
        <f t="shared" si="1"/>
        <v>1075</v>
      </c>
    </row>
    <row r="189" spans="2:24" x14ac:dyDescent="0.25">
      <c r="B189" s="23" t="s">
        <v>132</v>
      </c>
      <c r="C189" s="123">
        <f>IFERROR(INDEX($B$4:$X$121,MATCH($B189,$B$4:$B$121,0),MATCH(C$4,$B$4:$X$4,0)),0)</f>
        <v>151.44499999999999</v>
      </c>
      <c r="D189" s="123">
        <f t="shared" si="1"/>
        <v>130.95999999999998</v>
      </c>
      <c r="E189" s="123">
        <f t="shared" si="1"/>
        <v>268.48</v>
      </c>
      <c r="F189" s="123">
        <f t="shared" si="1"/>
        <v>303.32</v>
      </c>
      <c r="G189" s="123">
        <f t="shared" si="1"/>
        <v>314</v>
      </c>
      <c r="H189" s="123">
        <f t="shared" si="1"/>
        <v>44.274999999999999</v>
      </c>
      <c r="I189" s="123">
        <f t="shared" si="1"/>
        <v>50.8</v>
      </c>
      <c r="J189" s="123">
        <f t="shared" si="1"/>
        <v>52.575000000000003</v>
      </c>
      <c r="K189" s="123">
        <f t="shared" si="1"/>
        <v>99.65</v>
      </c>
      <c r="L189" s="123">
        <f t="shared" si="1"/>
        <v>231.56</v>
      </c>
      <c r="M189" s="123">
        <f t="shared" si="1"/>
        <v>222.2</v>
      </c>
      <c r="N189" s="123">
        <f t="shared" si="1"/>
        <v>172.97000000000003</v>
      </c>
      <c r="O189" s="123">
        <f t="shared" si="1"/>
        <v>191.99</v>
      </c>
      <c r="P189" s="123">
        <f t="shared" si="1"/>
        <v>128.03</v>
      </c>
      <c r="Q189" s="123">
        <f t="shared" si="1"/>
        <v>62.76</v>
      </c>
      <c r="R189" s="123">
        <f t="shared" si="1"/>
        <v>0</v>
      </c>
      <c r="S189" s="123">
        <f t="shared" si="1"/>
        <v>35.4</v>
      </c>
      <c r="T189" s="123">
        <f t="shared" si="1"/>
        <v>0</v>
      </c>
      <c r="U189" s="123">
        <f t="shared" si="1"/>
        <v>0</v>
      </c>
      <c r="V189" s="123">
        <f t="shared" si="1"/>
        <v>0</v>
      </c>
    </row>
    <row r="190" spans="2:24" x14ac:dyDescent="0.25">
      <c r="B190" s="23" t="s">
        <v>159</v>
      </c>
      <c r="C190" s="124">
        <f>+C188+C186</f>
        <v>997.76199999999994</v>
      </c>
      <c r="D190" s="124">
        <f t="shared" ref="D190:V191" si="2">+D188+D186</f>
        <v>719.45</v>
      </c>
      <c r="E190" s="124">
        <f t="shared" si="2"/>
        <v>493</v>
      </c>
      <c r="F190" s="124">
        <f t="shared" si="2"/>
        <v>502.68</v>
      </c>
      <c r="G190" s="124">
        <f t="shared" si="2"/>
        <v>497.88</v>
      </c>
      <c r="H190" s="124">
        <f t="shared" si="2"/>
        <v>130.94999999999999</v>
      </c>
      <c r="I190" s="124">
        <f t="shared" si="2"/>
        <v>126.44500000000001</v>
      </c>
      <c r="J190" s="124">
        <f t="shared" si="2"/>
        <v>191.24</v>
      </c>
      <c r="K190" s="124">
        <f t="shared" si="2"/>
        <v>264</v>
      </c>
      <c r="L190" s="124">
        <f t="shared" si="2"/>
        <v>1162.54</v>
      </c>
      <c r="M190" s="124">
        <f t="shared" si="2"/>
        <v>1375</v>
      </c>
      <c r="N190" s="124">
        <f t="shared" si="2"/>
        <v>1273.6300000000001</v>
      </c>
      <c r="O190" s="124">
        <f t="shared" si="2"/>
        <v>1248.79</v>
      </c>
      <c r="P190" s="124">
        <f t="shared" si="2"/>
        <v>1281.31</v>
      </c>
      <c r="Q190" s="124">
        <f t="shared" si="2"/>
        <v>1372.69</v>
      </c>
      <c r="R190" s="124">
        <f t="shared" si="2"/>
        <v>1375</v>
      </c>
      <c r="S190" s="124">
        <f t="shared" si="2"/>
        <v>1374.4749999999999</v>
      </c>
      <c r="T190" s="124">
        <f t="shared" si="2"/>
        <v>1276.5999999999999</v>
      </c>
      <c r="U190" s="124">
        <f t="shared" si="2"/>
        <v>1374.4749999999999</v>
      </c>
      <c r="V190" s="124">
        <f t="shared" si="2"/>
        <v>1375</v>
      </c>
    </row>
    <row r="191" spans="2:24" x14ac:dyDescent="0.25">
      <c r="B191" s="23" t="s">
        <v>160</v>
      </c>
      <c r="C191" s="124">
        <f>+C189+C187</f>
        <v>151.44499999999999</v>
      </c>
      <c r="D191" s="124">
        <f t="shared" si="2"/>
        <v>130.95999999999998</v>
      </c>
      <c r="E191" s="124">
        <f t="shared" si="2"/>
        <v>268.48</v>
      </c>
      <c r="F191" s="124">
        <f t="shared" si="2"/>
        <v>303.32</v>
      </c>
      <c r="G191" s="124">
        <f t="shared" si="2"/>
        <v>314</v>
      </c>
      <c r="H191" s="124">
        <f t="shared" si="2"/>
        <v>44.274999999999999</v>
      </c>
      <c r="I191" s="124">
        <f t="shared" si="2"/>
        <v>50.8</v>
      </c>
      <c r="J191" s="124">
        <f t="shared" si="2"/>
        <v>52.575000000000003</v>
      </c>
      <c r="K191" s="124">
        <f t="shared" si="2"/>
        <v>99.65</v>
      </c>
      <c r="L191" s="124">
        <f t="shared" si="2"/>
        <v>231.56</v>
      </c>
      <c r="M191" s="124">
        <f t="shared" si="2"/>
        <v>222.2</v>
      </c>
      <c r="N191" s="124">
        <f t="shared" si="2"/>
        <v>172.97000000000003</v>
      </c>
      <c r="O191" s="124">
        <f t="shared" si="2"/>
        <v>191.99</v>
      </c>
      <c r="P191" s="124">
        <f t="shared" si="2"/>
        <v>128.03</v>
      </c>
      <c r="Q191" s="124">
        <f t="shared" si="2"/>
        <v>62.76</v>
      </c>
      <c r="R191" s="124">
        <f t="shared" si="2"/>
        <v>0</v>
      </c>
      <c r="S191" s="124">
        <f t="shared" si="2"/>
        <v>35.4</v>
      </c>
      <c r="T191" s="124">
        <f t="shared" si="2"/>
        <v>0</v>
      </c>
      <c r="U191" s="124">
        <f t="shared" si="2"/>
        <v>0</v>
      </c>
      <c r="V191" s="124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91"/>
  <sheetViews>
    <sheetView zoomScaleNormal="100" workbookViewId="0"/>
  </sheetViews>
  <sheetFormatPr defaultRowHeight="15" x14ac:dyDescent="0.25"/>
  <cols>
    <col min="1" max="1" width="14.140625" style="23" customWidth="1"/>
    <col min="2" max="2" width="31.28515625" style="23" customWidth="1"/>
    <col min="3" max="16384" width="9.140625" style="23"/>
  </cols>
  <sheetData>
    <row r="1" spans="1:28" ht="18.75" x14ac:dyDescent="0.3">
      <c r="A1" s="37" t="s">
        <v>150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18.75" x14ac:dyDescent="0.3">
      <c r="A2" s="117"/>
      <c r="B2" s="40"/>
      <c r="C2" s="118" t="s">
        <v>57</v>
      </c>
      <c r="D2" s="41"/>
      <c r="E2" s="41"/>
      <c r="F2" s="42"/>
      <c r="G2" s="42"/>
      <c r="H2" s="41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8" ht="31.5" x14ac:dyDescent="0.25">
      <c r="A3" s="43"/>
      <c r="B3" s="44"/>
      <c r="C3" s="125" t="s">
        <v>17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 t="s">
        <v>25</v>
      </c>
      <c r="X3" s="48"/>
    </row>
    <row r="4" spans="1:28" ht="15.75" x14ac:dyDescent="0.25">
      <c r="A4" s="49"/>
      <c r="B4" s="128" t="s">
        <v>1</v>
      </c>
      <c r="C4" s="129">
        <v>2019</v>
      </c>
      <c r="D4" s="130">
        <v>2020</v>
      </c>
      <c r="E4" s="130">
        <v>2021</v>
      </c>
      <c r="F4" s="130">
        <v>2022</v>
      </c>
      <c r="G4" s="130">
        <v>2023</v>
      </c>
      <c r="H4" s="130">
        <v>2024</v>
      </c>
      <c r="I4" s="130">
        <v>2025</v>
      </c>
      <c r="J4" s="130">
        <v>2026</v>
      </c>
      <c r="K4" s="130">
        <v>2027</v>
      </c>
      <c r="L4" s="130">
        <v>2028</v>
      </c>
      <c r="M4" s="130">
        <v>2029</v>
      </c>
      <c r="N4" s="130">
        <v>2030</v>
      </c>
      <c r="O4" s="130">
        <v>2031</v>
      </c>
      <c r="P4" s="130">
        <v>2032</v>
      </c>
      <c r="Q4" s="130">
        <v>2033</v>
      </c>
      <c r="R4" s="130">
        <v>2034</v>
      </c>
      <c r="S4" s="130">
        <v>2035</v>
      </c>
      <c r="T4" s="130">
        <v>2036</v>
      </c>
      <c r="U4" s="130">
        <v>2037</v>
      </c>
      <c r="V4" s="130">
        <v>2038</v>
      </c>
      <c r="W4" s="131" t="s">
        <v>26</v>
      </c>
      <c r="X4" s="131" t="s">
        <v>27</v>
      </c>
      <c r="AA4" s="23" t="s">
        <v>43</v>
      </c>
      <c r="AB4" s="23" t="s">
        <v>150</v>
      </c>
    </row>
    <row r="5" spans="1:28" x14ac:dyDescent="0.25">
      <c r="A5" s="54" t="s">
        <v>19</v>
      </c>
      <c r="B5" s="132" t="s">
        <v>59</v>
      </c>
      <c r="C5" s="133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133"/>
      <c r="X5" s="58"/>
    </row>
    <row r="6" spans="1:28" ht="15.75" x14ac:dyDescent="0.25">
      <c r="A6" s="59"/>
      <c r="B6" s="60" t="s">
        <v>45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-82.3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-82.3</v>
      </c>
      <c r="X6" s="134">
        <v>-82.3</v>
      </c>
    </row>
    <row r="7" spans="1:28" ht="15.75" x14ac:dyDescent="0.25">
      <c r="A7" s="59"/>
      <c r="B7" s="60" t="s">
        <v>60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-81.5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-81.5</v>
      </c>
      <c r="X7" s="134">
        <v>-81.5</v>
      </c>
    </row>
    <row r="8" spans="1:28" ht="15.75" x14ac:dyDescent="0.25">
      <c r="A8" s="59"/>
      <c r="B8" s="60" t="s">
        <v>32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-43.9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-43.9</v>
      </c>
    </row>
    <row r="9" spans="1:28" ht="15.75" x14ac:dyDescent="0.25">
      <c r="A9" s="59"/>
      <c r="B9" s="60" t="s">
        <v>33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-32.700000000000003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-32.700000000000003</v>
      </c>
    </row>
    <row r="10" spans="1:28" ht="15.75" x14ac:dyDescent="0.25">
      <c r="A10" s="59"/>
      <c r="B10" s="135" t="s">
        <v>61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-459</v>
      </c>
      <c r="V10" s="61">
        <v>0</v>
      </c>
      <c r="W10" s="61">
        <v>0</v>
      </c>
      <c r="X10" s="61">
        <v>-459</v>
      </c>
    </row>
    <row r="11" spans="1:28" ht="15.75" x14ac:dyDescent="0.25">
      <c r="A11" s="59"/>
      <c r="B11" s="135" t="s">
        <v>62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-450</v>
      </c>
      <c r="V11" s="61">
        <v>0</v>
      </c>
      <c r="W11" s="61">
        <v>0</v>
      </c>
      <c r="X11" s="61">
        <v>-450</v>
      </c>
    </row>
    <row r="12" spans="1:28" ht="15.75" x14ac:dyDescent="0.25">
      <c r="A12" s="59"/>
      <c r="B12" s="135" t="s">
        <v>63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-74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-74</v>
      </c>
      <c r="X12" s="61">
        <v>-74</v>
      </c>
    </row>
    <row r="13" spans="1:28" ht="15.75" x14ac:dyDescent="0.25">
      <c r="A13" s="59"/>
      <c r="B13" s="135" t="s">
        <v>64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-74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-74</v>
      </c>
      <c r="X13" s="61">
        <v>-74</v>
      </c>
    </row>
    <row r="14" spans="1:28" ht="15.75" x14ac:dyDescent="0.25">
      <c r="A14" s="59"/>
      <c r="B14" s="135" t="s">
        <v>34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-387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-387</v>
      </c>
      <c r="X14" s="61">
        <v>-387</v>
      </c>
    </row>
    <row r="15" spans="1:28" ht="15.75" x14ac:dyDescent="0.25">
      <c r="A15" s="59"/>
      <c r="B15" s="135" t="s">
        <v>35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-99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-99</v>
      </c>
      <c r="X15" s="61">
        <v>-99</v>
      </c>
    </row>
    <row r="16" spans="1:28" ht="15.75" x14ac:dyDescent="0.25">
      <c r="A16" s="59"/>
      <c r="B16" s="135" t="s">
        <v>36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-106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-106</v>
      </c>
      <c r="X16" s="61">
        <v>-106</v>
      </c>
    </row>
    <row r="17" spans="1:24" ht="15.75" x14ac:dyDescent="0.25">
      <c r="A17" s="59"/>
      <c r="B17" s="135" t="s">
        <v>37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-220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-220</v>
      </c>
      <c r="X17" s="61">
        <v>-220</v>
      </c>
    </row>
    <row r="18" spans="1:24" ht="15.75" x14ac:dyDescent="0.25">
      <c r="A18" s="59"/>
      <c r="B18" s="135" t="s">
        <v>38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-330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-330</v>
      </c>
      <c r="X18" s="61">
        <v>-330</v>
      </c>
    </row>
    <row r="19" spans="1:24" ht="15.75" x14ac:dyDescent="0.25">
      <c r="A19" s="59"/>
      <c r="B19" s="135" t="s">
        <v>65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-156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-156</v>
      </c>
      <c r="X19" s="61">
        <v>-156</v>
      </c>
    </row>
    <row r="20" spans="1:24" ht="15.75" x14ac:dyDescent="0.25">
      <c r="A20" s="59"/>
      <c r="B20" s="135" t="s">
        <v>66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-201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-201</v>
      </c>
      <c r="X20" s="61">
        <v>-201</v>
      </c>
    </row>
    <row r="21" spans="1:24" ht="15.75" x14ac:dyDescent="0.25">
      <c r="A21" s="59"/>
      <c r="B21" s="135" t="s">
        <v>39</v>
      </c>
      <c r="C21" s="61">
        <v>0</v>
      </c>
      <c r="D21" s="61">
        <v>-280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-280</v>
      </c>
      <c r="X21" s="61">
        <v>-280</v>
      </c>
    </row>
    <row r="22" spans="1:24" ht="15.75" x14ac:dyDescent="0.25">
      <c r="A22" s="59"/>
      <c r="B22" s="135" t="s">
        <v>40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-356.30000000000007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134">
        <v>0</v>
      </c>
      <c r="X22" s="134">
        <v>-356.30000000000007</v>
      </c>
    </row>
    <row r="23" spans="1:24" ht="15.75" x14ac:dyDescent="0.25">
      <c r="A23" s="59"/>
      <c r="B23" s="135" t="s">
        <v>67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-20.28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-20.28</v>
      </c>
      <c r="X23" s="61">
        <v>-20.28</v>
      </c>
    </row>
    <row r="24" spans="1:24" ht="15.75" x14ac:dyDescent="0.25">
      <c r="A24" s="59"/>
      <c r="B24" s="135" t="s">
        <v>68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-40.200000000000003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-40.200000000000003</v>
      </c>
    </row>
    <row r="25" spans="1:24" ht="15.75" x14ac:dyDescent="0.25">
      <c r="A25" s="59"/>
      <c r="B25" s="135" t="s">
        <v>69</v>
      </c>
      <c r="C25" s="61">
        <v>0</v>
      </c>
      <c r="D25" s="61">
        <v>-26.55</v>
      </c>
      <c r="E25" s="61">
        <v>-16.8</v>
      </c>
      <c r="F25" s="61">
        <v>-49</v>
      </c>
      <c r="G25" s="61">
        <v>-0.2</v>
      </c>
      <c r="H25" s="61">
        <v>0</v>
      </c>
      <c r="I25" s="61">
        <v>0</v>
      </c>
      <c r="J25" s="61">
        <v>-64.5</v>
      </c>
      <c r="K25" s="61">
        <v>-3</v>
      </c>
      <c r="L25" s="61">
        <v>0</v>
      </c>
      <c r="M25" s="61">
        <v>-18.899999999999999</v>
      </c>
      <c r="N25" s="61">
        <v>-99</v>
      </c>
      <c r="O25" s="61">
        <v>-200.2</v>
      </c>
      <c r="P25" s="61">
        <v>-45</v>
      </c>
      <c r="Q25" s="61">
        <v>-180.9</v>
      </c>
      <c r="R25" s="61">
        <v>-80</v>
      </c>
      <c r="S25" s="61">
        <v>0</v>
      </c>
      <c r="T25" s="61">
        <v>-60</v>
      </c>
      <c r="U25" s="61">
        <v>-80</v>
      </c>
      <c r="V25" s="61">
        <v>0</v>
      </c>
      <c r="W25" s="61">
        <v>-160.05000000000001</v>
      </c>
      <c r="X25" s="61">
        <v>-924.05000000000007</v>
      </c>
    </row>
    <row r="26" spans="1:24" ht="15.75" x14ac:dyDescent="0.25">
      <c r="A26" s="59"/>
      <c r="B26" s="135" t="s">
        <v>70</v>
      </c>
      <c r="C26" s="61">
        <v>0</v>
      </c>
      <c r="D26" s="61">
        <v>0</v>
      </c>
      <c r="E26" s="61">
        <v>0</v>
      </c>
      <c r="F26" s="61">
        <v>0</v>
      </c>
      <c r="G26" s="61">
        <v>-0.5</v>
      </c>
      <c r="H26" s="61">
        <v>-0.52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-35.1</v>
      </c>
      <c r="T26" s="61">
        <v>-94.100000000000009</v>
      </c>
      <c r="U26" s="61">
        <v>-849</v>
      </c>
      <c r="V26" s="61">
        <v>0</v>
      </c>
      <c r="W26" s="61">
        <v>-1.02</v>
      </c>
      <c r="X26" s="61">
        <v>-979.22</v>
      </c>
    </row>
    <row r="27" spans="1:24" ht="15.75" x14ac:dyDescent="0.25">
      <c r="A27" s="59"/>
      <c r="B27" s="135" t="s">
        <v>71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-0.90700000000000003</v>
      </c>
      <c r="S27" s="61">
        <v>0</v>
      </c>
      <c r="T27" s="61">
        <v>0</v>
      </c>
      <c r="U27" s="61">
        <v>0</v>
      </c>
      <c r="V27" s="61">
        <v>-32.1</v>
      </c>
      <c r="W27" s="61">
        <v>0</v>
      </c>
      <c r="X27" s="61">
        <v>-33.007000000000005</v>
      </c>
    </row>
    <row r="28" spans="1:24" x14ac:dyDescent="0.25">
      <c r="A28" s="59"/>
      <c r="B28" s="111" t="s">
        <v>29</v>
      </c>
      <c r="C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64"/>
      <c r="X28" s="65"/>
    </row>
    <row r="29" spans="1:24" ht="16.5" thickBot="1" x14ac:dyDescent="0.3">
      <c r="A29" s="63"/>
      <c r="B29" s="139" t="s">
        <v>41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505.2</v>
      </c>
      <c r="V29" s="62">
        <v>0</v>
      </c>
      <c r="W29" s="61">
        <v>0</v>
      </c>
      <c r="X29" s="61">
        <v>505.2</v>
      </c>
    </row>
    <row r="30" spans="1:24" ht="16.5" thickBot="1" x14ac:dyDescent="0.3">
      <c r="A30" s="63"/>
      <c r="B30" s="67" t="s">
        <v>42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505.2</v>
      </c>
      <c r="V30" s="68">
        <v>0</v>
      </c>
      <c r="W30" s="68">
        <v>0</v>
      </c>
      <c r="X30" s="68">
        <v>505.2</v>
      </c>
    </row>
    <row r="31" spans="1:24" ht="15.75" x14ac:dyDescent="0.25">
      <c r="A31" s="63"/>
      <c r="B31" s="139" t="s">
        <v>72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184.9</v>
      </c>
      <c r="M31" s="62">
        <v>369.8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1">
        <v>184.9</v>
      </c>
      <c r="X31" s="61">
        <v>554.70000000000005</v>
      </c>
    </row>
    <row r="32" spans="1:24" ht="16.5" thickBot="1" x14ac:dyDescent="0.3">
      <c r="A32" s="63"/>
      <c r="B32" s="139" t="s">
        <v>73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369.8</v>
      </c>
      <c r="V32" s="62">
        <v>0</v>
      </c>
      <c r="W32" s="61">
        <v>0</v>
      </c>
      <c r="X32" s="61">
        <v>369.8</v>
      </c>
    </row>
    <row r="33" spans="1:24" ht="16.5" thickBot="1" x14ac:dyDescent="0.3">
      <c r="A33" s="63"/>
      <c r="B33" s="67" t="s">
        <v>74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184.9</v>
      </c>
      <c r="M33" s="68">
        <v>369.8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369.8</v>
      </c>
      <c r="V33" s="68">
        <v>0</v>
      </c>
      <c r="W33" s="68">
        <v>184.9</v>
      </c>
      <c r="X33" s="68">
        <v>924.5</v>
      </c>
    </row>
    <row r="34" spans="1:24" ht="15.75" x14ac:dyDescent="0.25">
      <c r="A34" s="63"/>
      <c r="B34" s="139" t="s">
        <v>46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1100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1">
        <v>0</v>
      </c>
      <c r="X34" s="61">
        <v>1100</v>
      </c>
    </row>
    <row r="35" spans="1:24" ht="16.5" thickBot="1" x14ac:dyDescent="0.3">
      <c r="A35" s="63"/>
      <c r="B35" s="139" t="s">
        <v>47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1920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1">
        <v>1920</v>
      </c>
      <c r="X35" s="61">
        <v>1920</v>
      </c>
    </row>
    <row r="36" spans="1:24" ht="16.5" thickBot="1" x14ac:dyDescent="0.3">
      <c r="A36" s="63"/>
      <c r="B36" s="67" t="s">
        <v>30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1920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1100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1920</v>
      </c>
      <c r="X36" s="68">
        <v>3020</v>
      </c>
    </row>
    <row r="37" spans="1:24" ht="15.75" x14ac:dyDescent="0.25">
      <c r="A37" s="63"/>
      <c r="B37" s="69" t="s">
        <v>77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300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500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1">
        <v>300</v>
      </c>
      <c r="X37" s="61">
        <v>800</v>
      </c>
    </row>
    <row r="38" spans="1:24" ht="15.75" x14ac:dyDescent="0.25">
      <c r="A38" s="63"/>
      <c r="B38" s="69" t="s">
        <v>151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100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1">
        <v>0</v>
      </c>
      <c r="X38" s="61">
        <v>100</v>
      </c>
    </row>
    <row r="39" spans="1:24" ht="15.75" x14ac:dyDescent="0.25">
      <c r="A39" s="63"/>
      <c r="B39" s="69" t="s">
        <v>78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909</v>
      </c>
      <c r="V39" s="62">
        <v>0</v>
      </c>
      <c r="W39" s="61">
        <v>0</v>
      </c>
      <c r="X39" s="61">
        <v>909</v>
      </c>
    </row>
    <row r="40" spans="1:24" ht="16.5" thickBot="1" x14ac:dyDescent="0.3">
      <c r="A40" s="63"/>
      <c r="B40" s="69" t="s">
        <v>79</v>
      </c>
      <c r="C40" s="62">
        <v>0</v>
      </c>
      <c r="D40" s="62">
        <v>0</v>
      </c>
      <c r="E40" s="62">
        <v>159.19999999999999</v>
      </c>
      <c r="F40" s="62">
        <v>63.8</v>
      </c>
      <c r="G40" s="62">
        <v>72.8</v>
      </c>
      <c r="H40" s="62">
        <v>604.20000000000005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1">
        <v>900</v>
      </c>
      <c r="X40" s="61">
        <v>900</v>
      </c>
    </row>
    <row r="41" spans="1:24" ht="16.5" thickBot="1" x14ac:dyDescent="0.3">
      <c r="A41" s="63"/>
      <c r="B41" s="67" t="s">
        <v>80</v>
      </c>
      <c r="C41" s="68">
        <v>0</v>
      </c>
      <c r="D41" s="68">
        <v>0</v>
      </c>
      <c r="E41" s="68">
        <v>159.19999999999999</v>
      </c>
      <c r="F41" s="68">
        <v>63.8</v>
      </c>
      <c r="G41" s="68">
        <v>72.8</v>
      </c>
      <c r="H41" s="68">
        <v>904.2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500</v>
      </c>
      <c r="P41" s="68">
        <v>0</v>
      </c>
      <c r="Q41" s="68">
        <v>100</v>
      </c>
      <c r="R41" s="68">
        <v>0</v>
      </c>
      <c r="S41" s="68">
        <v>0</v>
      </c>
      <c r="T41" s="68">
        <v>0</v>
      </c>
      <c r="U41" s="68">
        <v>909</v>
      </c>
      <c r="V41" s="68">
        <v>0</v>
      </c>
      <c r="W41" s="68">
        <v>1200</v>
      </c>
      <c r="X41" s="68">
        <v>2709</v>
      </c>
    </row>
    <row r="42" spans="1:24" ht="15.75" x14ac:dyDescent="0.25">
      <c r="A42" s="63"/>
      <c r="B42" s="69" t="s">
        <v>152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2.6280000000000001</v>
      </c>
      <c r="W42" s="71">
        <v>0</v>
      </c>
      <c r="X42" s="71">
        <v>2.6280000000000001</v>
      </c>
    </row>
    <row r="43" spans="1:24" ht="15.75" x14ac:dyDescent="0.25">
      <c r="A43" s="63"/>
      <c r="B43" s="69" t="s">
        <v>153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1.827</v>
      </c>
      <c r="V43" s="70">
        <v>0</v>
      </c>
      <c r="W43" s="71">
        <v>0</v>
      </c>
      <c r="X43" s="71">
        <v>1.827</v>
      </c>
    </row>
    <row r="44" spans="1:24" ht="15.75" x14ac:dyDescent="0.25">
      <c r="A44" s="63"/>
      <c r="B44" s="69" t="s">
        <v>81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5.1520000000000001</v>
      </c>
      <c r="Q44" s="70">
        <v>0</v>
      </c>
      <c r="R44" s="70">
        <v>0</v>
      </c>
      <c r="S44" s="70">
        <v>0</v>
      </c>
      <c r="T44" s="70">
        <v>3.6539999999999999</v>
      </c>
      <c r="U44" s="70">
        <v>0</v>
      </c>
      <c r="V44" s="70">
        <v>1.7889999999999999</v>
      </c>
      <c r="W44" s="71">
        <v>0</v>
      </c>
      <c r="X44" s="71">
        <v>10.595000000000001</v>
      </c>
    </row>
    <row r="45" spans="1:24" ht="15.75" x14ac:dyDescent="0.25">
      <c r="A45" s="63"/>
      <c r="B45" s="69" t="s">
        <v>82</v>
      </c>
      <c r="C45" s="71">
        <v>4.0599999999999996</v>
      </c>
      <c r="D45" s="71">
        <v>0</v>
      </c>
      <c r="E45" s="71">
        <v>7.0039999999999996</v>
      </c>
      <c r="F45" s="71">
        <v>0</v>
      </c>
      <c r="G45" s="71">
        <v>9.8580000000000005</v>
      </c>
      <c r="H45" s="71">
        <v>0</v>
      </c>
      <c r="I45" s="71">
        <v>0</v>
      </c>
      <c r="J45" s="71">
        <v>7.1660000000000004</v>
      </c>
      <c r="K45" s="71">
        <v>0</v>
      </c>
      <c r="L45" s="71">
        <v>0</v>
      </c>
      <c r="M45" s="71">
        <v>6.6929999999999996</v>
      </c>
      <c r="N45" s="71">
        <v>0</v>
      </c>
      <c r="O45" s="71">
        <v>0</v>
      </c>
      <c r="P45" s="71">
        <v>6.843</v>
      </c>
      <c r="Q45" s="71">
        <v>0</v>
      </c>
      <c r="R45" s="71">
        <v>0</v>
      </c>
      <c r="S45" s="71">
        <v>7.008</v>
      </c>
      <c r="T45" s="71">
        <v>0</v>
      </c>
      <c r="U45" s="71">
        <v>0</v>
      </c>
      <c r="V45" s="71">
        <v>7.2370000000000001</v>
      </c>
      <c r="W45" s="71">
        <v>28.088000000000001</v>
      </c>
      <c r="X45" s="71">
        <v>55.869</v>
      </c>
    </row>
    <row r="46" spans="1:24" ht="15.75" x14ac:dyDescent="0.25">
      <c r="A46" s="63"/>
      <c r="B46" s="69" t="s">
        <v>83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76.707999999999998</v>
      </c>
      <c r="W46" s="71">
        <v>0</v>
      </c>
      <c r="X46" s="71">
        <v>76.707999999999998</v>
      </c>
    </row>
    <row r="47" spans="1:24" ht="15.75" x14ac:dyDescent="0.25">
      <c r="A47" s="63"/>
      <c r="B47" s="69" t="s">
        <v>84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1.927</v>
      </c>
      <c r="W47" s="71">
        <v>0</v>
      </c>
      <c r="X47" s="71">
        <v>1.927</v>
      </c>
    </row>
    <row r="48" spans="1:24" ht="15.75" x14ac:dyDescent="0.25">
      <c r="A48" s="63"/>
      <c r="B48" s="69" t="s">
        <v>85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116.655</v>
      </c>
      <c r="M48" s="70">
        <v>0</v>
      </c>
      <c r="N48" s="70">
        <v>0</v>
      </c>
      <c r="O48" s="70">
        <v>8.2140000000000004</v>
      </c>
      <c r="P48" s="70">
        <v>0</v>
      </c>
      <c r="Q48" s="70">
        <v>0</v>
      </c>
      <c r="R48" s="70">
        <v>0</v>
      </c>
      <c r="S48" s="70">
        <v>8.3350000000000009</v>
      </c>
      <c r="T48" s="70">
        <v>0</v>
      </c>
      <c r="U48" s="70">
        <v>0</v>
      </c>
      <c r="V48" s="70">
        <v>5.1180000000000003</v>
      </c>
      <c r="W48" s="71">
        <v>116.655</v>
      </c>
      <c r="X48" s="71">
        <v>138.322</v>
      </c>
    </row>
    <row r="49" spans="1:24" ht="15.75" x14ac:dyDescent="0.25">
      <c r="A49" s="63"/>
      <c r="B49" s="69" t="s">
        <v>86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5.2249999999999996</v>
      </c>
      <c r="W49" s="71">
        <v>0</v>
      </c>
      <c r="X49" s="71">
        <v>5.2249999999999996</v>
      </c>
    </row>
    <row r="50" spans="1:24" ht="15.75" x14ac:dyDescent="0.25">
      <c r="A50" s="63"/>
      <c r="B50" s="69" t="s">
        <v>87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39.380000000000003</v>
      </c>
      <c r="W50" s="71">
        <v>0</v>
      </c>
      <c r="X50" s="71">
        <v>39.380000000000003</v>
      </c>
    </row>
    <row r="51" spans="1:24" ht="15.75" x14ac:dyDescent="0.25">
      <c r="A51" s="63"/>
      <c r="B51" s="69" t="s">
        <v>88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1.7569999999999999</v>
      </c>
      <c r="V51" s="70">
        <v>0</v>
      </c>
      <c r="W51" s="71">
        <v>0</v>
      </c>
      <c r="X51" s="71">
        <v>1.7569999999999999</v>
      </c>
    </row>
    <row r="52" spans="1:24" ht="15.75" x14ac:dyDescent="0.25">
      <c r="A52" s="63"/>
      <c r="B52" s="69" t="s">
        <v>89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18.709</v>
      </c>
      <c r="V52" s="70">
        <v>1.212</v>
      </c>
      <c r="W52" s="71">
        <v>0</v>
      </c>
      <c r="X52" s="71">
        <v>19.920999999999999</v>
      </c>
    </row>
    <row r="53" spans="1:24" ht="15.75" x14ac:dyDescent="0.25">
      <c r="A53" s="63"/>
      <c r="B53" s="69" t="s">
        <v>90</v>
      </c>
      <c r="C53" s="70">
        <v>0</v>
      </c>
      <c r="D53" s="70">
        <v>0</v>
      </c>
      <c r="E53" s="70">
        <v>8.2520000000000007</v>
      </c>
      <c r="F53" s="70">
        <v>0</v>
      </c>
      <c r="G53" s="70">
        <v>0</v>
      </c>
      <c r="H53" s="70">
        <v>0</v>
      </c>
      <c r="I53" s="70">
        <v>5.2530000000000001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3.2410000000000001</v>
      </c>
      <c r="V53" s="70">
        <v>0</v>
      </c>
      <c r="W53" s="71">
        <v>13.505000000000001</v>
      </c>
      <c r="X53" s="71">
        <v>16.746000000000002</v>
      </c>
    </row>
    <row r="54" spans="1:24" ht="16.5" thickBot="1" x14ac:dyDescent="0.3">
      <c r="A54" s="63"/>
      <c r="B54" s="69" t="s">
        <v>91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2.9580000000000002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1">
        <v>2.9580000000000002</v>
      </c>
      <c r="X54" s="71">
        <v>2.9580000000000002</v>
      </c>
    </row>
    <row r="55" spans="1:24" ht="16.5" thickBot="1" x14ac:dyDescent="0.3">
      <c r="A55" s="63"/>
      <c r="B55" s="67" t="s">
        <v>92</v>
      </c>
      <c r="C55" s="72">
        <v>4.0599999999999996</v>
      </c>
      <c r="D55" s="72">
        <v>0</v>
      </c>
      <c r="E55" s="72">
        <v>15.256</v>
      </c>
      <c r="F55" s="72">
        <v>0</v>
      </c>
      <c r="G55" s="72">
        <v>9.8580000000000005</v>
      </c>
      <c r="H55" s="72">
        <v>0</v>
      </c>
      <c r="I55" s="72">
        <v>8.2110000000000003</v>
      </c>
      <c r="J55" s="72">
        <v>7.1660000000000004</v>
      </c>
      <c r="K55" s="72">
        <v>0</v>
      </c>
      <c r="L55" s="72">
        <v>116.655</v>
      </c>
      <c r="M55" s="72">
        <v>6.6929999999999996</v>
      </c>
      <c r="N55" s="72">
        <v>0</v>
      </c>
      <c r="O55" s="72">
        <v>8.2140000000000004</v>
      </c>
      <c r="P55" s="72">
        <v>11.995000000000001</v>
      </c>
      <c r="Q55" s="72">
        <v>0</v>
      </c>
      <c r="R55" s="72">
        <v>0</v>
      </c>
      <c r="S55" s="72">
        <v>15.343</v>
      </c>
      <c r="T55" s="72">
        <v>3.6539999999999999</v>
      </c>
      <c r="U55" s="72">
        <v>25.533999999999999</v>
      </c>
      <c r="V55" s="72">
        <v>141.22399999999999</v>
      </c>
      <c r="W55" s="72">
        <v>161.20600000000002</v>
      </c>
      <c r="X55" s="72">
        <v>373.863</v>
      </c>
    </row>
    <row r="56" spans="1:24" ht="15.75" x14ac:dyDescent="0.25">
      <c r="A56" s="63"/>
      <c r="B56" s="136" t="s">
        <v>93</v>
      </c>
      <c r="C56" s="62">
        <v>6.5600000000000005</v>
      </c>
      <c r="D56" s="62">
        <v>6.8900000000000006</v>
      </c>
      <c r="E56" s="62">
        <v>7.1000000000000005</v>
      </c>
      <c r="F56" s="62">
        <v>6.6</v>
      </c>
      <c r="G56" s="62">
        <v>7.03</v>
      </c>
      <c r="H56" s="62">
        <v>7.3599999999999994</v>
      </c>
      <c r="I56" s="62">
        <v>7.3000000000000007</v>
      </c>
      <c r="J56" s="62">
        <v>7.21</v>
      </c>
      <c r="K56" s="62">
        <v>7.25</v>
      </c>
      <c r="L56" s="62">
        <v>7.09</v>
      </c>
      <c r="M56" s="62">
        <v>6.62</v>
      </c>
      <c r="N56" s="62">
        <v>6.39</v>
      </c>
      <c r="O56" s="62">
        <v>5.9499999999999993</v>
      </c>
      <c r="P56" s="62">
        <v>5.86</v>
      </c>
      <c r="Q56" s="62">
        <v>5.44</v>
      </c>
      <c r="R56" s="62">
        <v>4.42</v>
      </c>
      <c r="S56" s="62">
        <v>4.0200000000000005</v>
      </c>
      <c r="T56" s="62">
        <v>3.2700000000000005</v>
      </c>
      <c r="U56" s="62">
        <v>3</v>
      </c>
      <c r="V56" s="62">
        <v>2.98</v>
      </c>
      <c r="W56" s="62">
        <v>70.39</v>
      </c>
      <c r="X56" s="62">
        <v>118.34</v>
      </c>
    </row>
    <row r="57" spans="1:24" ht="15.75" x14ac:dyDescent="0.25">
      <c r="A57" s="63"/>
      <c r="B57" s="136" t="s">
        <v>94</v>
      </c>
      <c r="C57" s="62">
        <v>65.7</v>
      </c>
      <c r="D57" s="62">
        <v>64.400000000000006</v>
      </c>
      <c r="E57" s="62">
        <v>67</v>
      </c>
      <c r="F57" s="62">
        <v>67.5</v>
      </c>
      <c r="G57" s="62">
        <v>68.800000000000011</v>
      </c>
      <c r="H57" s="62">
        <v>68.2</v>
      </c>
      <c r="I57" s="62">
        <v>67.100000000000009</v>
      </c>
      <c r="J57" s="62">
        <v>68.100000000000009</v>
      </c>
      <c r="K57" s="62">
        <v>64.800000000000011</v>
      </c>
      <c r="L57" s="62">
        <v>62.300000000000004</v>
      </c>
      <c r="M57" s="62">
        <v>57</v>
      </c>
      <c r="N57" s="62">
        <v>55.800000000000004</v>
      </c>
      <c r="O57" s="62">
        <v>50</v>
      </c>
      <c r="P57" s="62">
        <v>47.7</v>
      </c>
      <c r="Q57" s="62">
        <v>48.7</v>
      </c>
      <c r="R57" s="62">
        <v>35.9</v>
      </c>
      <c r="S57" s="62">
        <v>32.4</v>
      </c>
      <c r="T57" s="62">
        <v>24.6</v>
      </c>
      <c r="U57" s="62">
        <v>21.9</v>
      </c>
      <c r="V57" s="62">
        <v>25.600000000000005</v>
      </c>
      <c r="W57" s="62">
        <v>663.90000000000009</v>
      </c>
      <c r="X57" s="62">
        <v>1063.5</v>
      </c>
    </row>
    <row r="58" spans="1:24" ht="16.5" thickBot="1" x14ac:dyDescent="0.3">
      <c r="A58" s="63"/>
      <c r="B58" s="136" t="s">
        <v>95</v>
      </c>
      <c r="C58" s="62">
        <v>11.420000000000002</v>
      </c>
      <c r="D58" s="62">
        <v>10.950000000000001</v>
      </c>
      <c r="E58" s="62">
        <v>11.21</v>
      </c>
      <c r="F58" s="62">
        <v>13.86</v>
      </c>
      <c r="G58" s="62">
        <v>15.380000000000003</v>
      </c>
      <c r="H58" s="62">
        <v>16.16</v>
      </c>
      <c r="I58" s="62">
        <v>16.47</v>
      </c>
      <c r="J58" s="62">
        <v>17.7</v>
      </c>
      <c r="K58" s="62">
        <v>18.240000000000002</v>
      </c>
      <c r="L58" s="62">
        <v>17.39</v>
      </c>
      <c r="M58" s="62">
        <v>15.810000000000002</v>
      </c>
      <c r="N58" s="62">
        <v>15.13</v>
      </c>
      <c r="O58" s="62">
        <v>12.76</v>
      </c>
      <c r="P58" s="62">
        <v>11.72</v>
      </c>
      <c r="Q58" s="62">
        <v>10.91</v>
      </c>
      <c r="R58" s="62">
        <v>8.52</v>
      </c>
      <c r="S58" s="62">
        <v>8.18</v>
      </c>
      <c r="T58" s="62">
        <v>6.9200000000000008</v>
      </c>
      <c r="U58" s="62">
        <v>5.19</v>
      </c>
      <c r="V58" s="62">
        <v>5.33</v>
      </c>
      <c r="W58" s="73">
        <v>148.78000000000003</v>
      </c>
      <c r="X58" s="73">
        <v>249.25000000000003</v>
      </c>
    </row>
    <row r="59" spans="1:24" ht="16.5" thickBot="1" x14ac:dyDescent="0.3">
      <c r="A59" s="63"/>
      <c r="B59" s="67" t="s">
        <v>96</v>
      </c>
      <c r="C59" s="68">
        <v>83.68</v>
      </c>
      <c r="D59" s="68">
        <v>82.240000000000009</v>
      </c>
      <c r="E59" s="68">
        <v>85.31</v>
      </c>
      <c r="F59" s="68">
        <v>87.96</v>
      </c>
      <c r="G59" s="68">
        <v>91.210000000000008</v>
      </c>
      <c r="H59" s="68">
        <v>91.72</v>
      </c>
      <c r="I59" s="68">
        <v>90.87</v>
      </c>
      <c r="J59" s="68">
        <v>93.01</v>
      </c>
      <c r="K59" s="68">
        <v>90.29000000000002</v>
      </c>
      <c r="L59" s="68">
        <v>86.78</v>
      </c>
      <c r="M59" s="68">
        <v>79.430000000000007</v>
      </c>
      <c r="N59" s="68">
        <v>77.320000000000007</v>
      </c>
      <c r="O59" s="68">
        <v>68.710000000000008</v>
      </c>
      <c r="P59" s="68">
        <v>65.28</v>
      </c>
      <c r="Q59" s="68">
        <v>65.05</v>
      </c>
      <c r="R59" s="68">
        <v>48.84</v>
      </c>
      <c r="S59" s="68">
        <v>44.6</v>
      </c>
      <c r="T59" s="68">
        <v>34.79</v>
      </c>
      <c r="U59" s="68">
        <v>30.09</v>
      </c>
      <c r="V59" s="68">
        <v>33.910000000000004</v>
      </c>
      <c r="W59" s="68">
        <v>883.06999999999994</v>
      </c>
      <c r="X59" s="68">
        <v>1431.0899999999997</v>
      </c>
    </row>
    <row r="60" spans="1:24" ht="15.75" x14ac:dyDescent="0.25">
      <c r="A60" s="63"/>
      <c r="B60" s="74" t="s">
        <v>97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62">
        <v>225</v>
      </c>
      <c r="W60" s="71">
        <v>0</v>
      </c>
      <c r="X60" s="71">
        <v>225</v>
      </c>
    </row>
    <row r="61" spans="1:24" ht="15.75" x14ac:dyDescent="0.25">
      <c r="A61" s="63"/>
      <c r="B61" s="74" t="s">
        <v>98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15</v>
      </c>
      <c r="W61" s="71">
        <v>0</v>
      </c>
      <c r="X61" s="71">
        <v>15</v>
      </c>
    </row>
    <row r="62" spans="1:24" ht="15.75" x14ac:dyDescent="0.25">
      <c r="A62" s="63"/>
      <c r="B62" s="74" t="s">
        <v>99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105</v>
      </c>
      <c r="O62" s="70">
        <v>0</v>
      </c>
      <c r="P62" s="70">
        <v>45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45</v>
      </c>
      <c r="W62" s="71">
        <v>0</v>
      </c>
      <c r="X62" s="71">
        <v>195</v>
      </c>
    </row>
    <row r="63" spans="1:24" ht="15.75" x14ac:dyDescent="0.25">
      <c r="A63" s="75"/>
      <c r="B63" s="8" t="s">
        <v>100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282.14999999999998</v>
      </c>
      <c r="M63" s="62">
        <v>263.10700000000003</v>
      </c>
      <c r="N63" s="62">
        <v>194.43</v>
      </c>
      <c r="O63" s="62">
        <v>206.28</v>
      </c>
      <c r="P63" s="62">
        <v>251.58</v>
      </c>
      <c r="Q63" s="62">
        <v>300</v>
      </c>
      <c r="R63" s="62">
        <v>2.31</v>
      </c>
      <c r="S63" s="62">
        <v>88.35</v>
      </c>
      <c r="T63" s="62">
        <v>88.35</v>
      </c>
      <c r="U63" s="62">
        <v>300</v>
      </c>
      <c r="V63" s="62">
        <v>300</v>
      </c>
      <c r="W63" s="61">
        <v>28.214999999999996</v>
      </c>
      <c r="X63" s="61">
        <v>113.82784999999998</v>
      </c>
    </row>
    <row r="64" spans="1:24" ht="15.75" x14ac:dyDescent="0.25">
      <c r="A64" s="75"/>
      <c r="B64" s="60" t="s">
        <v>154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300</v>
      </c>
      <c r="S64" s="73">
        <v>300</v>
      </c>
      <c r="T64" s="73">
        <v>300</v>
      </c>
      <c r="U64" s="73">
        <v>0</v>
      </c>
      <c r="V64" s="73">
        <v>0</v>
      </c>
      <c r="W64" s="61">
        <v>0</v>
      </c>
      <c r="X64" s="61">
        <v>45</v>
      </c>
    </row>
    <row r="65" spans="1:24" x14ac:dyDescent="0.25">
      <c r="A65" s="54" t="s">
        <v>20</v>
      </c>
      <c r="B65" s="111" t="s">
        <v>59</v>
      </c>
      <c r="C65" s="13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8"/>
      <c r="W65" s="136"/>
      <c r="X65" s="65"/>
    </row>
    <row r="66" spans="1:24" ht="15.75" x14ac:dyDescent="0.25">
      <c r="A66" s="59"/>
      <c r="B66" s="60" t="s">
        <v>48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-350.5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-350.5</v>
      </c>
      <c r="X66" s="61">
        <v>-350.5</v>
      </c>
    </row>
    <row r="67" spans="1:24" ht="15.75" x14ac:dyDescent="0.25">
      <c r="A67" s="59"/>
      <c r="B67" s="60" t="s">
        <v>49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-355.8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-355.8</v>
      </c>
    </row>
    <row r="68" spans="1:24" ht="15.75" x14ac:dyDescent="0.25">
      <c r="A68" s="59"/>
      <c r="B68" s="60" t="s">
        <v>101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-348.7</v>
      </c>
      <c r="W68" s="61">
        <v>0</v>
      </c>
      <c r="X68" s="61">
        <v>-348.7</v>
      </c>
    </row>
    <row r="69" spans="1:24" ht="15.75" x14ac:dyDescent="0.25">
      <c r="A69" s="59"/>
      <c r="B69" s="60" t="s">
        <v>102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-353.3</v>
      </c>
      <c r="W69" s="61">
        <v>0</v>
      </c>
      <c r="X69" s="61">
        <v>-353.3</v>
      </c>
    </row>
    <row r="70" spans="1:24" ht="15.75" x14ac:dyDescent="0.25">
      <c r="A70" s="59"/>
      <c r="B70" s="60" t="s">
        <v>103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-237</v>
      </c>
      <c r="V70" s="61">
        <v>0</v>
      </c>
      <c r="W70" s="61">
        <v>0</v>
      </c>
      <c r="X70" s="61">
        <v>-237</v>
      </c>
    </row>
    <row r="71" spans="1:24" ht="15.75" x14ac:dyDescent="0.25">
      <c r="A71" s="59"/>
      <c r="B71" s="60" t="s">
        <v>67</v>
      </c>
      <c r="C71" s="61">
        <v>0</v>
      </c>
      <c r="D71" s="61">
        <v>-1.1000000000000001</v>
      </c>
      <c r="E71" s="61">
        <v>-168.90000000000003</v>
      </c>
      <c r="F71" s="61">
        <v>0</v>
      </c>
      <c r="G71" s="61">
        <v>-0.7</v>
      </c>
      <c r="H71" s="61">
        <v>0</v>
      </c>
      <c r="I71" s="61">
        <v>0</v>
      </c>
      <c r="J71" s="61">
        <v>-1.4</v>
      </c>
      <c r="K71" s="61">
        <v>0</v>
      </c>
      <c r="L71" s="61">
        <v>-7.2</v>
      </c>
      <c r="M71" s="61">
        <v>0</v>
      </c>
      <c r="N71" s="61">
        <v>0</v>
      </c>
      <c r="O71" s="61">
        <v>-6.4</v>
      </c>
      <c r="P71" s="61">
        <v>0</v>
      </c>
      <c r="Q71" s="61">
        <v>0</v>
      </c>
      <c r="R71" s="61">
        <v>-74.900000000000006</v>
      </c>
      <c r="S71" s="61">
        <v>0</v>
      </c>
      <c r="T71" s="61">
        <v>-1.2</v>
      </c>
      <c r="U71" s="61">
        <v>0</v>
      </c>
      <c r="V71" s="61">
        <v>0</v>
      </c>
      <c r="W71" s="61">
        <v>-179.3</v>
      </c>
      <c r="X71" s="61">
        <v>-261.8</v>
      </c>
    </row>
    <row r="72" spans="1:24" ht="15.75" x14ac:dyDescent="0.25">
      <c r="A72" s="59"/>
      <c r="B72" s="60" t="s">
        <v>69</v>
      </c>
      <c r="C72" s="61">
        <v>0</v>
      </c>
      <c r="D72" s="61">
        <v>0</v>
      </c>
      <c r="E72" s="61">
        <v>0</v>
      </c>
      <c r="F72" s="61">
        <v>-175</v>
      </c>
      <c r="G72" s="61">
        <v>0</v>
      </c>
      <c r="H72" s="61">
        <v>-41</v>
      </c>
      <c r="I72" s="61">
        <v>0</v>
      </c>
      <c r="J72" s="61">
        <v>0</v>
      </c>
      <c r="K72" s="61">
        <v>0</v>
      </c>
      <c r="L72" s="61">
        <v>0</v>
      </c>
      <c r="M72" s="61">
        <v>-74.5</v>
      </c>
      <c r="N72" s="61">
        <v>-9.9</v>
      </c>
      <c r="O72" s="61">
        <v>0</v>
      </c>
      <c r="P72" s="61">
        <v>-20</v>
      </c>
      <c r="Q72" s="61">
        <v>-20</v>
      </c>
      <c r="R72" s="61">
        <v>0</v>
      </c>
      <c r="S72" s="61">
        <v>0</v>
      </c>
      <c r="T72" s="61">
        <v>-10</v>
      </c>
      <c r="U72" s="61">
        <v>-10</v>
      </c>
      <c r="V72" s="61">
        <v>0</v>
      </c>
      <c r="W72" s="61">
        <v>-216</v>
      </c>
      <c r="X72" s="61">
        <v>-360.4</v>
      </c>
    </row>
    <row r="73" spans="1:24" ht="15.75" x14ac:dyDescent="0.25">
      <c r="A73" s="59"/>
      <c r="B73" s="60" t="s">
        <v>70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-2</v>
      </c>
      <c r="M73" s="61">
        <v>0</v>
      </c>
      <c r="N73" s="61">
        <v>0</v>
      </c>
      <c r="O73" s="61">
        <v>-67</v>
      </c>
      <c r="P73" s="61">
        <v>-48.9</v>
      </c>
      <c r="Q73" s="61">
        <v>0</v>
      </c>
      <c r="R73" s="61">
        <v>0</v>
      </c>
      <c r="S73" s="61">
        <v>-0.8</v>
      </c>
      <c r="T73" s="61">
        <v>-115</v>
      </c>
      <c r="U73" s="61">
        <v>-175.20000000000002</v>
      </c>
      <c r="V73" s="61">
        <v>-10.9</v>
      </c>
      <c r="W73" s="61">
        <v>-2</v>
      </c>
      <c r="X73" s="61">
        <v>-419.79999999999995</v>
      </c>
    </row>
    <row r="74" spans="1:24" x14ac:dyDescent="0.25">
      <c r="A74" s="76"/>
      <c r="B74" s="111" t="s">
        <v>29</v>
      </c>
      <c r="C74" s="136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8"/>
      <c r="W74" s="64"/>
      <c r="X74" s="65"/>
    </row>
    <row r="75" spans="1:24" ht="16.5" thickBot="1" x14ac:dyDescent="0.3">
      <c r="A75" s="77"/>
      <c r="B75" s="136" t="s">
        <v>104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442.8</v>
      </c>
      <c r="V75" s="62">
        <v>0</v>
      </c>
      <c r="W75" s="61">
        <v>0</v>
      </c>
      <c r="X75" s="61">
        <v>442.8</v>
      </c>
    </row>
    <row r="76" spans="1:24" ht="16.5" thickBot="1" x14ac:dyDescent="0.3">
      <c r="A76" s="63"/>
      <c r="B76" s="67" t="s">
        <v>74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442.8</v>
      </c>
      <c r="V76" s="68">
        <v>0</v>
      </c>
      <c r="W76" s="68">
        <v>0</v>
      </c>
      <c r="X76" s="68">
        <v>442.8</v>
      </c>
    </row>
    <row r="77" spans="1:24" ht="15.75" x14ac:dyDescent="0.25">
      <c r="A77" s="77"/>
      <c r="B77" s="136" t="s">
        <v>147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57.6</v>
      </c>
      <c r="W77" s="61">
        <v>0</v>
      </c>
      <c r="X77" s="61">
        <v>57.6</v>
      </c>
    </row>
    <row r="78" spans="1:24" ht="16.5" thickBot="1" x14ac:dyDescent="0.3">
      <c r="A78" s="77"/>
      <c r="B78" s="136" t="s">
        <v>148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92.4</v>
      </c>
      <c r="V78" s="62">
        <v>0</v>
      </c>
      <c r="W78" s="61">
        <v>0</v>
      </c>
      <c r="X78" s="61">
        <v>92.4</v>
      </c>
    </row>
    <row r="79" spans="1:24" ht="16.5" thickBot="1" x14ac:dyDescent="0.3">
      <c r="A79" s="77"/>
      <c r="B79" s="67" t="s">
        <v>30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92.4</v>
      </c>
      <c r="V79" s="68">
        <v>57.6</v>
      </c>
      <c r="W79" s="68">
        <v>0</v>
      </c>
      <c r="X79" s="68">
        <v>150</v>
      </c>
    </row>
    <row r="80" spans="1:24" ht="16.5" customHeight="1" x14ac:dyDescent="0.25">
      <c r="A80" s="77"/>
      <c r="B80" s="8" t="s">
        <v>106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354</v>
      </c>
      <c r="I80" s="62">
        <v>0</v>
      </c>
      <c r="J80" s="62">
        <v>0</v>
      </c>
      <c r="K80" s="62">
        <v>0</v>
      </c>
      <c r="L80" s="62">
        <v>0</v>
      </c>
      <c r="M80" s="62">
        <v>359.4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701.8</v>
      </c>
      <c r="W80" s="61">
        <v>354</v>
      </c>
      <c r="X80" s="61">
        <v>1415.1999999999998</v>
      </c>
    </row>
    <row r="81" spans="1:24" ht="15.75" x14ac:dyDescent="0.25">
      <c r="A81" s="77"/>
      <c r="B81" s="8" t="s">
        <v>107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454.59999999999997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45.4</v>
      </c>
      <c r="Q81" s="62">
        <v>475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1">
        <v>454.59999999999997</v>
      </c>
      <c r="X81" s="61">
        <v>975</v>
      </c>
    </row>
    <row r="82" spans="1:24" ht="16.5" thickBot="1" x14ac:dyDescent="0.3">
      <c r="A82" s="77"/>
      <c r="B82" s="8" t="s">
        <v>108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405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337.6</v>
      </c>
      <c r="V82" s="62">
        <v>0</v>
      </c>
      <c r="W82" s="61">
        <v>405</v>
      </c>
      <c r="X82" s="61">
        <v>742.6</v>
      </c>
    </row>
    <row r="83" spans="1:24" ht="16.5" thickBot="1" x14ac:dyDescent="0.3">
      <c r="A83" s="77"/>
      <c r="B83" s="67" t="s">
        <v>80</v>
      </c>
      <c r="C83" s="68">
        <v>0</v>
      </c>
      <c r="D83" s="68">
        <v>0</v>
      </c>
      <c r="E83" s="68">
        <v>0</v>
      </c>
      <c r="F83" s="68">
        <v>0</v>
      </c>
      <c r="G83" s="68">
        <v>0</v>
      </c>
      <c r="H83" s="68">
        <v>1213.5999999999999</v>
      </c>
      <c r="I83" s="68">
        <v>0</v>
      </c>
      <c r="J83" s="68">
        <v>0</v>
      </c>
      <c r="K83" s="68">
        <v>0</v>
      </c>
      <c r="L83" s="68">
        <v>0</v>
      </c>
      <c r="M83" s="68">
        <v>359.4</v>
      </c>
      <c r="N83" s="68">
        <v>0</v>
      </c>
      <c r="O83" s="68">
        <v>0</v>
      </c>
      <c r="P83" s="68">
        <v>45.4</v>
      </c>
      <c r="Q83" s="68">
        <v>475</v>
      </c>
      <c r="R83" s="68">
        <v>0</v>
      </c>
      <c r="S83" s="68">
        <v>0</v>
      </c>
      <c r="T83" s="68">
        <v>0</v>
      </c>
      <c r="U83" s="68">
        <v>337.6</v>
      </c>
      <c r="V83" s="68">
        <v>701.8</v>
      </c>
      <c r="W83" s="68">
        <v>1213.5999999999999</v>
      </c>
      <c r="X83" s="68">
        <v>3132.7999999999997</v>
      </c>
    </row>
    <row r="84" spans="1:24" ht="15.75" x14ac:dyDescent="0.25">
      <c r="A84" s="77"/>
      <c r="B84" s="8" t="s">
        <v>109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7.5119999999999996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1">
        <v>7.5119999999999996</v>
      </c>
      <c r="X84" s="61">
        <v>7.5119999999999996</v>
      </c>
    </row>
    <row r="85" spans="1:24" ht="15.75" x14ac:dyDescent="0.25">
      <c r="A85" s="77"/>
      <c r="B85" s="8" t="s">
        <v>110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1.851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1">
        <v>1.851</v>
      </c>
      <c r="X85" s="71">
        <v>1.851</v>
      </c>
    </row>
    <row r="86" spans="1:24" ht="15.75" x14ac:dyDescent="0.25">
      <c r="A86" s="77"/>
      <c r="B86" s="8" t="s">
        <v>111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1.53</v>
      </c>
      <c r="W86" s="71">
        <v>0</v>
      </c>
      <c r="X86" s="71">
        <v>1.53</v>
      </c>
    </row>
    <row r="87" spans="1:24" ht="15.75" x14ac:dyDescent="0.25">
      <c r="A87" s="77"/>
      <c r="B87" s="8" t="s">
        <v>112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1.103</v>
      </c>
      <c r="W87" s="71">
        <v>0</v>
      </c>
      <c r="X87" s="71">
        <v>1.103</v>
      </c>
    </row>
    <row r="88" spans="1:24" ht="15.75" x14ac:dyDescent="0.25">
      <c r="A88" s="63"/>
      <c r="B88" s="136" t="s">
        <v>113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4.7750000000000004</v>
      </c>
      <c r="V88" s="70">
        <v>0</v>
      </c>
      <c r="W88" s="71">
        <v>0</v>
      </c>
      <c r="X88" s="71">
        <v>4.7750000000000004</v>
      </c>
    </row>
    <row r="89" spans="1:24" ht="15.75" x14ac:dyDescent="0.25">
      <c r="A89" s="63"/>
      <c r="B89" s="136" t="s">
        <v>114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5.8010000000000002</v>
      </c>
      <c r="V89" s="70">
        <v>0</v>
      </c>
      <c r="W89" s="71">
        <v>0</v>
      </c>
      <c r="X89" s="71">
        <v>5.8010000000000002</v>
      </c>
    </row>
    <row r="90" spans="1:24" ht="15.75" x14ac:dyDescent="0.25">
      <c r="A90" s="63"/>
      <c r="B90" s="136" t="s">
        <v>155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3.0270000000000001</v>
      </c>
      <c r="V90" s="70">
        <v>0</v>
      </c>
      <c r="W90" s="71">
        <v>0</v>
      </c>
      <c r="X90" s="71">
        <v>3.0270000000000001</v>
      </c>
    </row>
    <row r="91" spans="1:24" ht="15.75" x14ac:dyDescent="0.25">
      <c r="A91" s="63"/>
      <c r="B91" s="136" t="s">
        <v>115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5.4269999999999996</v>
      </c>
      <c r="V91" s="70">
        <v>32.266999999999996</v>
      </c>
      <c r="W91" s="71">
        <v>0</v>
      </c>
      <c r="X91" s="71">
        <v>37.693999999999996</v>
      </c>
    </row>
    <row r="92" spans="1:24" ht="15.75" x14ac:dyDescent="0.25">
      <c r="A92" s="63"/>
      <c r="B92" s="136" t="s">
        <v>116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13.268000000000001</v>
      </c>
      <c r="V92" s="70">
        <v>0</v>
      </c>
      <c r="W92" s="71">
        <v>0</v>
      </c>
      <c r="X92" s="71">
        <v>13.268000000000001</v>
      </c>
    </row>
    <row r="93" spans="1:24" ht="15.75" x14ac:dyDescent="0.25">
      <c r="A93" s="63"/>
      <c r="B93" s="136" t="s">
        <v>117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7.681</v>
      </c>
      <c r="W93" s="71">
        <v>0</v>
      </c>
      <c r="X93" s="71">
        <v>7.681</v>
      </c>
    </row>
    <row r="94" spans="1:24" ht="15.75" x14ac:dyDescent="0.25">
      <c r="A94" s="63"/>
      <c r="B94" s="136" t="s">
        <v>118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10.907999999999999</v>
      </c>
      <c r="W94" s="71">
        <v>0</v>
      </c>
      <c r="X94" s="71">
        <v>10.907999999999999</v>
      </c>
    </row>
    <row r="95" spans="1:24" ht="15.75" x14ac:dyDescent="0.25">
      <c r="A95" s="63"/>
      <c r="B95" s="136" t="s">
        <v>119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8.3060000000000009</v>
      </c>
      <c r="V95" s="70">
        <v>0</v>
      </c>
      <c r="W95" s="71">
        <v>0</v>
      </c>
      <c r="X95" s="71">
        <v>8.3060000000000009</v>
      </c>
    </row>
    <row r="96" spans="1:24" ht="16.5" thickBot="1" x14ac:dyDescent="0.3">
      <c r="A96" s="63"/>
      <c r="B96" s="136" t="s">
        <v>120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16.631</v>
      </c>
      <c r="V96" s="70">
        <v>0</v>
      </c>
      <c r="W96" s="71">
        <v>0</v>
      </c>
      <c r="X96" s="71">
        <v>16.631</v>
      </c>
    </row>
    <row r="97" spans="1:24" ht="16.5" thickBot="1" x14ac:dyDescent="0.3">
      <c r="A97" s="63"/>
      <c r="B97" s="67" t="s">
        <v>121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9.3629999999999995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57.234999999999999</v>
      </c>
      <c r="V97" s="72">
        <v>53.488999999999997</v>
      </c>
      <c r="W97" s="72">
        <v>9.3629999999999995</v>
      </c>
      <c r="X97" s="72">
        <v>120.087</v>
      </c>
    </row>
    <row r="98" spans="1:24" ht="15.75" x14ac:dyDescent="0.25">
      <c r="A98" s="77"/>
      <c r="B98" s="136" t="s">
        <v>122</v>
      </c>
      <c r="C98" s="62">
        <v>1.47</v>
      </c>
      <c r="D98" s="62">
        <v>1.51</v>
      </c>
      <c r="E98" s="62">
        <v>1.51</v>
      </c>
      <c r="F98" s="62">
        <v>1.62</v>
      </c>
      <c r="G98" s="62">
        <v>1.7</v>
      </c>
      <c r="H98" s="62">
        <v>1.83</v>
      </c>
      <c r="I98" s="62">
        <v>1.8399999999999999</v>
      </c>
      <c r="J98" s="62">
        <v>2.0300000000000002</v>
      </c>
      <c r="K98" s="62">
        <v>2.0099999999999998</v>
      </c>
      <c r="L98" s="62">
        <v>2.08</v>
      </c>
      <c r="M98" s="62">
        <v>1.98</v>
      </c>
      <c r="N98" s="62">
        <v>1.9900000000000002</v>
      </c>
      <c r="O98" s="62">
        <v>1.82</v>
      </c>
      <c r="P98" s="62">
        <v>1.7100000000000002</v>
      </c>
      <c r="Q98" s="62">
        <v>1.61</v>
      </c>
      <c r="R98" s="62">
        <v>1.26</v>
      </c>
      <c r="S98" s="62">
        <v>1.4100000000000001</v>
      </c>
      <c r="T98" s="62">
        <v>1.1599999999999999</v>
      </c>
      <c r="U98" s="62">
        <v>0.98000000000000009</v>
      </c>
      <c r="V98" s="62">
        <v>0.87</v>
      </c>
      <c r="W98" s="62">
        <v>17.600000000000001</v>
      </c>
      <c r="X98" s="62">
        <v>32.39</v>
      </c>
    </row>
    <row r="99" spans="1:24" ht="15.75" x14ac:dyDescent="0.25">
      <c r="A99" s="63"/>
      <c r="B99" s="136" t="s">
        <v>123</v>
      </c>
      <c r="C99" s="62">
        <v>40.1</v>
      </c>
      <c r="D99" s="62">
        <v>41.1</v>
      </c>
      <c r="E99" s="62">
        <v>32.4</v>
      </c>
      <c r="F99" s="62">
        <v>41.9</v>
      </c>
      <c r="G99" s="62">
        <v>46.6</v>
      </c>
      <c r="H99" s="62">
        <v>45.6</v>
      </c>
      <c r="I99" s="62">
        <v>42.7</v>
      </c>
      <c r="J99" s="62">
        <v>41.100000000000009</v>
      </c>
      <c r="K99" s="62">
        <v>40.200000000000003</v>
      </c>
      <c r="L99" s="62">
        <v>38.400000000000006</v>
      </c>
      <c r="M99" s="62">
        <v>32.9</v>
      </c>
      <c r="N99" s="62">
        <v>31.9</v>
      </c>
      <c r="O99" s="62">
        <v>29.799999999999997</v>
      </c>
      <c r="P99" s="62">
        <v>28.5</v>
      </c>
      <c r="Q99" s="62">
        <v>25.5</v>
      </c>
      <c r="R99" s="62">
        <v>25.5</v>
      </c>
      <c r="S99" s="62">
        <v>24.400000000000002</v>
      </c>
      <c r="T99" s="62">
        <v>26.1</v>
      </c>
      <c r="U99" s="62">
        <v>23.6</v>
      </c>
      <c r="V99" s="62">
        <v>23.800000000000004</v>
      </c>
      <c r="W99" s="62">
        <v>410.1</v>
      </c>
      <c r="X99" s="62">
        <v>682.1</v>
      </c>
    </row>
    <row r="100" spans="1:24" ht="16.5" thickBot="1" x14ac:dyDescent="0.3">
      <c r="A100" s="63"/>
      <c r="B100" s="136" t="s">
        <v>124</v>
      </c>
      <c r="C100" s="62">
        <v>10.140000000000002</v>
      </c>
      <c r="D100" s="62">
        <v>8.9600000000000009</v>
      </c>
      <c r="E100" s="62">
        <v>10.210000000000001</v>
      </c>
      <c r="F100" s="62">
        <v>10.719999999999999</v>
      </c>
      <c r="G100" s="62">
        <v>11.830000000000002</v>
      </c>
      <c r="H100" s="62">
        <v>11.909999999999998</v>
      </c>
      <c r="I100" s="62">
        <v>11.6</v>
      </c>
      <c r="J100" s="62">
        <v>11.62</v>
      </c>
      <c r="K100" s="62">
        <v>11.249999999999998</v>
      </c>
      <c r="L100" s="62">
        <v>10.749999999999998</v>
      </c>
      <c r="M100" s="62">
        <v>9.6300000000000008</v>
      </c>
      <c r="N100" s="62">
        <v>9.2600000000000016</v>
      </c>
      <c r="O100" s="62">
        <v>8.68</v>
      </c>
      <c r="P100" s="62">
        <v>8.0499999999999989</v>
      </c>
      <c r="Q100" s="62">
        <v>7.6700000000000008</v>
      </c>
      <c r="R100" s="62">
        <v>5.8800000000000017</v>
      </c>
      <c r="S100" s="62">
        <v>5.83</v>
      </c>
      <c r="T100" s="62">
        <v>4.7200000000000015</v>
      </c>
      <c r="U100" s="62">
        <v>4.0500000000000007</v>
      </c>
      <c r="V100" s="62">
        <v>4.0599999999999996</v>
      </c>
      <c r="W100" s="73">
        <v>108.99</v>
      </c>
      <c r="X100" s="73">
        <v>176.82000000000002</v>
      </c>
    </row>
    <row r="101" spans="1:24" ht="16.5" thickBot="1" x14ac:dyDescent="0.3">
      <c r="A101" s="63"/>
      <c r="B101" s="67" t="s">
        <v>125</v>
      </c>
      <c r="C101" s="68">
        <v>51.71</v>
      </c>
      <c r="D101" s="68">
        <v>51.57</v>
      </c>
      <c r="E101" s="68">
        <v>44.12</v>
      </c>
      <c r="F101" s="68">
        <v>54.239999999999995</v>
      </c>
      <c r="G101" s="68">
        <v>60.13000000000001</v>
      </c>
      <c r="H101" s="68">
        <v>59.339999999999996</v>
      </c>
      <c r="I101" s="68">
        <v>56.140000000000008</v>
      </c>
      <c r="J101" s="68">
        <v>54.750000000000007</v>
      </c>
      <c r="K101" s="68">
        <v>53.46</v>
      </c>
      <c r="L101" s="68">
        <v>51.230000000000004</v>
      </c>
      <c r="M101" s="68">
        <v>44.51</v>
      </c>
      <c r="N101" s="68">
        <v>43.150000000000006</v>
      </c>
      <c r="O101" s="68">
        <v>40.299999999999997</v>
      </c>
      <c r="P101" s="68">
        <v>38.26</v>
      </c>
      <c r="Q101" s="68">
        <v>34.78</v>
      </c>
      <c r="R101" s="68">
        <v>32.64</v>
      </c>
      <c r="S101" s="68">
        <v>31.64</v>
      </c>
      <c r="T101" s="68">
        <v>31.980000000000004</v>
      </c>
      <c r="U101" s="68">
        <v>28.630000000000003</v>
      </c>
      <c r="V101" s="68">
        <v>28.730000000000004</v>
      </c>
      <c r="W101" s="68">
        <v>536.68999999999994</v>
      </c>
      <c r="X101" s="68">
        <v>891.30999999999983</v>
      </c>
    </row>
    <row r="102" spans="1:24" ht="15.75" x14ac:dyDescent="0.25">
      <c r="A102" s="77"/>
      <c r="B102" s="8" t="s">
        <v>126</v>
      </c>
      <c r="C102" s="62">
        <v>0</v>
      </c>
      <c r="D102" s="62">
        <v>0</v>
      </c>
      <c r="E102" s="62">
        <v>15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45</v>
      </c>
      <c r="M102" s="62">
        <v>0</v>
      </c>
      <c r="N102" s="62">
        <v>105</v>
      </c>
      <c r="O102" s="62">
        <v>0</v>
      </c>
      <c r="P102" s="62">
        <v>15</v>
      </c>
      <c r="Q102" s="62">
        <v>180</v>
      </c>
      <c r="R102" s="62">
        <v>0</v>
      </c>
      <c r="S102" s="62">
        <v>0</v>
      </c>
      <c r="T102" s="62">
        <v>-15</v>
      </c>
      <c r="U102" s="62">
        <v>0</v>
      </c>
      <c r="V102" s="62">
        <v>0</v>
      </c>
      <c r="W102" s="61">
        <v>60</v>
      </c>
      <c r="X102" s="61">
        <v>345</v>
      </c>
    </row>
    <row r="103" spans="1:24" ht="15.75" x14ac:dyDescent="0.25">
      <c r="A103" s="77"/>
      <c r="B103" s="8" t="s">
        <v>127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15</v>
      </c>
      <c r="N103" s="62">
        <v>75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1">
        <v>0</v>
      </c>
      <c r="X103" s="61">
        <v>90</v>
      </c>
    </row>
    <row r="104" spans="1:24" ht="15.75" x14ac:dyDescent="0.25">
      <c r="A104" s="77"/>
      <c r="B104" s="136" t="s">
        <v>128</v>
      </c>
      <c r="C104" s="62">
        <v>0</v>
      </c>
      <c r="D104" s="62">
        <v>0</v>
      </c>
      <c r="E104" s="78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75</v>
      </c>
      <c r="O104" s="62">
        <v>0</v>
      </c>
      <c r="P104" s="62">
        <v>15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90</v>
      </c>
    </row>
    <row r="105" spans="1:24" ht="15.75" x14ac:dyDescent="0.25">
      <c r="A105" s="77"/>
      <c r="B105" s="136" t="s">
        <v>129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78">
        <v>0</v>
      </c>
      <c r="I105" s="62">
        <v>0</v>
      </c>
      <c r="J105" s="62">
        <v>0</v>
      </c>
      <c r="K105" s="62">
        <v>0</v>
      </c>
      <c r="L105" s="62">
        <v>60</v>
      </c>
      <c r="M105" s="62">
        <v>0</v>
      </c>
      <c r="N105" s="62">
        <v>0</v>
      </c>
      <c r="O105" s="62">
        <v>0</v>
      </c>
      <c r="P105" s="62">
        <v>90</v>
      </c>
      <c r="Q105" s="62">
        <v>15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60</v>
      </c>
      <c r="X105" s="62">
        <v>165</v>
      </c>
    </row>
    <row r="106" spans="1:24" ht="15.75" x14ac:dyDescent="0.25">
      <c r="A106" s="77"/>
      <c r="B106" s="8" t="s">
        <v>130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105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1">
        <v>105</v>
      </c>
      <c r="X106" s="61">
        <v>105</v>
      </c>
    </row>
    <row r="107" spans="1:24" ht="15.75" x14ac:dyDescent="0.25">
      <c r="A107" s="75"/>
      <c r="B107" s="8" t="s">
        <v>131</v>
      </c>
      <c r="C107" s="62">
        <v>1010.4</v>
      </c>
      <c r="D107" s="62">
        <v>964.36699999999996</v>
      </c>
      <c r="E107" s="62">
        <v>520.65599999999995</v>
      </c>
      <c r="F107" s="62">
        <v>554.96699999999998</v>
      </c>
      <c r="G107" s="62">
        <v>560.28</v>
      </c>
      <c r="H107" s="62">
        <v>191.22499999999999</v>
      </c>
      <c r="I107" s="62">
        <v>186.7</v>
      </c>
      <c r="J107" s="62">
        <v>471.67</v>
      </c>
      <c r="K107" s="62">
        <v>545.46800000000007</v>
      </c>
      <c r="L107" s="62">
        <v>1075</v>
      </c>
      <c r="M107" s="62">
        <v>1075.0070000000001</v>
      </c>
      <c r="N107" s="62">
        <v>1075.011</v>
      </c>
      <c r="O107" s="62">
        <v>1075.002</v>
      </c>
      <c r="P107" s="62">
        <v>1075.001</v>
      </c>
      <c r="Q107" s="62">
        <v>1075.0049999999999</v>
      </c>
      <c r="R107" s="62">
        <v>1075.0119999999999</v>
      </c>
      <c r="S107" s="62">
        <v>988.50400000000002</v>
      </c>
      <c r="T107" s="62">
        <v>997.71800000000007</v>
      </c>
      <c r="U107" s="62">
        <v>1075.0169999999998</v>
      </c>
      <c r="V107" s="62">
        <v>1070.2860000000001</v>
      </c>
      <c r="W107" s="61">
        <v>608.0732999999999</v>
      </c>
      <c r="X107" s="61">
        <v>833.11480000000006</v>
      </c>
    </row>
    <row r="108" spans="1:24" ht="16.5" thickBot="1" x14ac:dyDescent="0.3">
      <c r="A108" s="79"/>
      <c r="B108" s="60" t="s">
        <v>132</v>
      </c>
      <c r="C108" s="73">
        <v>149.05799999999999</v>
      </c>
      <c r="D108" s="73">
        <v>123.38200000000001</v>
      </c>
      <c r="E108" s="73">
        <v>259.25599999999997</v>
      </c>
      <c r="F108" s="73">
        <v>294.08000000000004</v>
      </c>
      <c r="G108" s="73">
        <v>304.77100000000002</v>
      </c>
      <c r="H108" s="73">
        <v>53.375</v>
      </c>
      <c r="I108" s="73">
        <v>59.881999999999998</v>
      </c>
      <c r="J108" s="73">
        <v>61.674999999999997</v>
      </c>
      <c r="K108" s="73">
        <v>111.075</v>
      </c>
      <c r="L108" s="73">
        <v>243</v>
      </c>
      <c r="M108" s="73">
        <v>219.48</v>
      </c>
      <c r="N108" s="73">
        <v>171.61500000000001</v>
      </c>
      <c r="O108" s="73">
        <v>188.065</v>
      </c>
      <c r="P108" s="73">
        <v>135.96100000000001</v>
      </c>
      <c r="Q108" s="73">
        <v>66.72</v>
      </c>
      <c r="R108" s="73">
        <v>0</v>
      </c>
      <c r="S108" s="73">
        <v>34.451999999999998</v>
      </c>
      <c r="T108" s="73">
        <v>5.12</v>
      </c>
      <c r="U108" s="73">
        <v>0</v>
      </c>
      <c r="V108" s="73">
        <v>0</v>
      </c>
      <c r="W108" s="61">
        <v>165.9554</v>
      </c>
      <c r="X108" s="61">
        <v>124.04834999999999</v>
      </c>
    </row>
    <row r="109" spans="1:24" ht="17.25" thickTop="1" thickBot="1" x14ac:dyDescent="0.3">
      <c r="A109" s="80"/>
      <c r="B109" s="81" t="s">
        <v>24</v>
      </c>
      <c r="C109" s="82">
        <v>0</v>
      </c>
      <c r="D109" s="82">
        <v>-307.65000000000003</v>
      </c>
      <c r="E109" s="82">
        <v>-185.70000000000005</v>
      </c>
      <c r="F109" s="82">
        <v>-224</v>
      </c>
      <c r="G109" s="82">
        <v>-1.4</v>
      </c>
      <c r="H109" s="82">
        <v>-412.3</v>
      </c>
      <c r="I109" s="82">
        <v>-387</v>
      </c>
      <c r="J109" s="82">
        <v>-505.2</v>
      </c>
      <c r="K109" s="82">
        <v>-84.5</v>
      </c>
      <c r="L109" s="82">
        <v>-912.2</v>
      </c>
      <c r="M109" s="82">
        <v>-449.2</v>
      </c>
      <c r="N109" s="82">
        <v>-149.1</v>
      </c>
      <c r="O109" s="82">
        <v>-350.19999999999993</v>
      </c>
      <c r="P109" s="82">
        <v>-113.9</v>
      </c>
      <c r="Q109" s="82">
        <v>-557.20000000000005</v>
      </c>
      <c r="R109" s="82">
        <v>-155.80700000000002</v>
      </c>
      <c r="S109" s="82">
        <v>-35.9</v>
      </c>
      <c r="T109" s="82">
        <v>-280.3</v>
      </c>
      <c r="U109" s="82">
        <v>-2260.1999999999998</v>
      </c>
      <c r="V109" s="82">
        <v>-745</v>
      </c>
      <c r="W109" s="5"/>
      <c r="X109" s="5"/>
    </row>
    <row r="110" spans="1:24" ht="16.5" thickTop="1" x14ac:dyDescent="0.25">
      <c r="A110" s="65"/>
      <c r="B110" s="83" t="s">
        <v>21</v>
      </c>
      <c r="C110" s="84">
        <v>139.44999999999982</v>
      </c>
      <c r="D110" s="84">
        <v>133.80999999999995</v>
      </c>
      <c r="E110" s="84">
        <v>318.88600000000014</v>
      </c>
      <c r="F110" s="84">
        <v>205.99999999999994</v>
      </c>
      <c r="G110" s="84">
        <v>233.99799999999999</v>
      </c>
      <c r="H110" s="84">
        <v>4188.8600000000006</v>
      </c>
      <c r="I110" s="84">
        <v>155.22100000000006</v>
      </c>
      <c r="J110" s="84">
        <v>154.92599999999993</v>
      </c>
      <c r="K110" s="84">
        <v>143.75</v>
      </c>
      <c r="L110" s="84">
        <v>658.928</v>
      </c>
      <c r="M110" s="84">
        <v>874.83300000000077</v>
      </c>
      <c r="N110" s="84">
        <v>1580.4700000000003</v>
      </c>
      <c r="O110" s="84">
        <v>617.22399999999993</v>
      </c>
      <c r="P110" s="84">
        <v>325.93500000000029</v>
      </c>
      <c r="Q110" s="84">
        <v>869.82999999999947</v>
      </c>
      <c r="R110" s="84">
        <v>81.480000000000018</v>
      </c>
      <c r="S110" s="84">
        <v>91.582999999999629</v>
      </c>
      <c r="T110" s="84">
        <v>55.423999999999978</v>
      </c>
      <c r="U110" s="84">
        <v>2798.2890000000011</v>
      </c>
      <c r="V110" s="84">
        <v>1301.7529999999999</v>
      </c>
      <c r="W110" s="4"/>
      <c r="X110" s="4"/>
    </row>
    <row r="111" spans="1:24" ht="15.75" x14ac:dyDescent="0.25">
      <c r="A111" s="1"/>
      <c r="B111" s="140" t="s">
        <v>22</v>
      </c>
      <c r="C111" s="61">
        <v>1159.4580000000001</v>
      </c>
      <c r="D111" s="61">
        <v>1087.749</v>
      </c>
      <c r="E111" s="61">
        <v>779.91199999999992</v>
      </c>
      <c r="F111" s="61">
        <v>849.04700000000003</v>
      </c>
      <c r="G111" s="61">
        <v>865.05099999999993</v>
      </c>
      <c r="H111" s="61">
        <v>244.6</v>
      </c>
      <c r="I111" s="61">
        <v>246.58199999999999</v>
      </c>
      <c r="J111" s="61">
        <v>533.34500000000003</v>
      </c>
      <c r="K111" s="61">
        <v>656.54300000000012</v>
      </c>
      <c r="L111" s="61">
        <v>1600.15</v>
      </c>
      <c r="M111" s="61">
        <v>1557.5940000000001</v>
      </c>
      <c r="N111" s="61">
        <v>1441.056</v>
      </c>
      <c r="O111" s="61">
        <v>1469.347</v>
      </c>
      <c r="P111" s="61">
        <v>1462.5419999999999</v>
      </c>
      <c r="Q111" s="61">
        <v>1441.7249999999999</v>
      </c>
      <c r="R111" s="61">
        <v>1377.3219999999999</v>
      </c>
      <c r="S111" s="61">
        <v>1411.306</v>
      </c>
      <c r="T111" s="61">
        <v>1391.1880000000001</v>
      </c>
      <c r="U111" s="61">
        <v>1375.0169999999998</v>
      </c>
      <c r="V111" s="61">
        <v>1370.2860000000001</v>
      </c>
      <c r="W111" s="4"/>
      <c r="X111" s="4"/>
    </row>
    <row r="112" spans="1:24" ht="15.75" x14ac:dyDescent="0.25">
      <c r="A112" s="1"/>
      <c r="B112" s="140" t="s">
        <v>23</v>
      </c>
      <c r="C112" s="61">
        <v>1298.9079999999999</v>
      </c>
      <c r="D112" s="61">
        <v>1221.559</v>
      </c>
      <c r="E112" s="61">
        <v>1098.798</v>
      </c>
      <c r="F112" s="61">
        <v>1055.047</v>
      </c>
      <c r="G112" s="61">
        <v>1099.049</v>
      </c>
      <c r="H112" s="61">
        <v>4433.4600000000009</v>
      </c>
      <c r="I112" s="61">
        <v>401.80300000000005</v>
      </c>
      <c r="J112" s="61">
        <v>688.27099999999996</v>
      </c>
      <c r="K112" s="61">
        <v>800.29300000000012</v>
      </c>
      <c r="L112" s="61">
        <v>2259.078</v>
      </c>
      <c r="M112" s="61">
        <v>2432.4270000000006</v>
      </c>
      <c r="N112" s="61">
        <v>3021.5260000000003</v>
      </c>
      <c r="O112" s="61">
        <v>2086.5709999999999</v>
      </c>
      <c r="P112" s="61">
        <v>1788.4770000000003</v>
      </c>
      <c r="Q112" s="61">
        <v>2311.5549999999994</v>
      </c>
      <c r="R112" s="61">
        <v>1458.8019999999999</v>
      </c>
      <c r="S112" s="61">
        <v>1502.8889999999997</v>
      </c>
      <c r="T112" s="61">
        <v>1446.6120000000001</v>
      </c>
      <c r="U112" s="61">
        <v>4173.3060000000005</v>
      </c>
      <c r="V112" s="61">
        <v>2672.0389999999998</v>
      </c>
      <c r="W112" s="4"/>
      <c r="X112" s="4"/>
    </row>
    <row r="113" spans="1:24" ht="15.75" x14ac:dyDescent="0.25">
      <c r="A113" s="1"/>
      <c r="B113" s="1" t="s">
        <v>31</v>
      </c>
      <c r="C113" s="86"/>
      <c r="D113" s="86"/>
      <c r="E113" s="86"/>
      <c r="F113" s="86"/>
      <c r="G113" s="86"/>
      <c r="H113" s="86"/>
      <c r="I113" s="8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3"/>
      <c r="V113" s="3"/>
      <c r="W113" s="4"/>
      <c r="X113" s="4"/>
    </row>
    <row r="121" spans="1:24" ht="15.75" x14ac:dyDescent="0.25">
      <c r="B121" s="119" t="s">
        <v>150</v>
      </c>
    </row>
    <row r="122" spans="1:24" x14ac:dyDescent="0.25">
      <c r="B122" s="35" t="s">
        <v>0</v>
      </c>
      <c r="X122" s="120"/>
    </row>
    <row r="123" spans="1:24" x14ac:dyDescent="0.25">
      <c r="B123" s="91"/>
      <c r="C123" s="92" t="s">
        <v>2</v>
      </c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110"/>
      <c r="V123" s="92"/>
      <c r="X123" s="92"/>
    </row>
    <row r="124" spans="1:24" x14ac:dyDescent="0.25">
      <c r="B124" s="94" t="s">
        <v>1</v>
      </c>
      <c r="C124" s="95">
        <v>2019</v>
      </c>
      <c r="D124" s="95">
        <v>2020</v>
      </c>
      <c r="E124" s="95">
        <v>2021</v>
      </c>
      <c r="F124" s="95">
        <v>2022</v>
      </c>
      <c r="G124" s="95">
        <v>2023</v>
      </c>
      <c r="H124" s="95">
        <v>2024</v>
      </c>
      <c r="I124" s="95">
        <v>2025</v>
      </c>
      <c r="J124" s="95">
        <v>2026</v>
      </c>
      <c r="K124" s="95">
        <v>2027</v>
      </c>
      <c r="L124" s="95">
        <v>2028</v>
      </c>
      <c r="M124" s="95">
        <v>2029</v>
      </c>
      <c r="N124" s="95">
        <v>2030</v>
      </c>
      <c r="O124" s="95">
        <v>2031</v>
      </c>
      <c r="P124" s="95">
        <v>2032</v>
      </c>
      <c r="Q124" s="95">
        <v>2033</v>
      </c>
      <c r="R124" s="95">
        <v>2034</v>
      </c>
      <c r="S124" s="95">
        <v>2035</v>
      </c>
      <c r="T124" s="95">
        <v>2036</v>
      </c>
      <c r="U124" s="95">
        <v>2037</v>
      </c>
      <c r="V124" s="95">
        <v>2038</v>
      </c>
      <c r="X124" s="95" t="s">
        <v>3</v>
      </c>
    </row>
    <row r="125" spans="1:24" x14ac:dyDescent="0.25">
      <c r="B125" s="111" t="s">
        <v>4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2"/>
      <c r="X125" s="121"/>
    </row>
    <row r="126" spans="1:24" x14ac:dyDescent="0.25">
      <c r="B126" s="98" t="s">
        <v>5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505.2</v>
      </c>
      <c r="V126" s="99">
        <v>0</v>
      </c>
      <c r="X126" s="100">
        <v>505.2</v>
      </c>
    </row>
    <row r="127" spans="1:24" x14ac:dyDescent="0.25">
      <c r="B127" s="101" t="s">
        <v>6</v>
      </c>
      <c r="C127" s="100">
        <v>0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184.9</v>
      </c>
      <c r="M127" s="100">
        <v>369.8</v>
      </c>
      <c r="N127" s="100">
        <v>0</v>
      </c>
      <c r="O127" s="100">
        <v>0</v>
      </c>
      <c r="P127" s="100">
        <v>0</v>
      </c>
      <c r="Q127" s="100">
        <v>0</v>
      </c>
      <c r="R127" s="100">
        <v>0</v>
      </c>
      <c r="S127" s="100">
        <v>0</v>
      </c>
      <c r="T127" s="100">
        <v>0</v>
      </c>
      <c r="U127" s="100">
        <v>812.6</v>
      </c>
      <c r="V127" s="100">
        <v>0</v>
      </c>
      <c r="X127" s="100">
        <v>1367.3000000000002</v>
      </c>
    </row>
    <row r="128" spans="1:24" x14ac:dyDescent="0.25">
      <c r="B128" s="101" t="s">
        <v>7</v>
      </c>
      <c r="C128" s="100">
        <v>135.39000000000001</v>
      </c>
      <c r="D128" s="100">
        <v>133.81000000000003</v>
      </c>
      <c r="E128" s="100">
        <v>129.43</v>
      </c>
      <c r="F128" s="100">
        <v>142.19999999999999</v>
      </c>
      <c r="G128" s="100">
        <v>151.34000000000003</v>
      </c>
      <c r="H128" s="100">
        <v>151.06</v>
      </c>
      <c r="I128" s="100">
        <v>147.01000000000002</v>
      </c>
      <c r="J128" s="100">
        <v>147.76000000000002</v>
      </c>
      <c r="K128" s="100">
        <v>143.75000000000003</v>
      </c>
      <c r="L128" s="100">
        <v>138.01</v>
      </c>
      <c r="M128" s="100">
        <v>123.94</v>
      </c>
      <c r="N128" s="100">
        <v>120.47000000000001</v>
      </c>
      <c r="O128" s="100">
        <v>109.00999999999999</v>
      </c>
      <c r="P128" s="100">
        <v>103.53999999999999</v>
      </c>
      <c r="Q128" s="100">
        <v>99.83</v>
      </c>
      <c r="R128" s="100">
        <v>81.47999999999999</v>
      </c>
      <c r="S128" s="100">
        <v>76.240000000000009</v>
      </c>
      <c r="T128" s="100">
        <v>66.77</v>
      </c>
      <c r="U128" s="100">
        <v>58.72</v>
      </c>
      <c r="V128" s="100">
        <v>62.640000000000008</v>
      </c>
      <c r="X128" s="100">
        <v>2322.3999999999992</v>
      </c>
    </row>
    <row r="129" spans="2:24" x14ac:dyDescent="0.25">
      <c r="B129" s="101" t="s">
        <v>8</v>
      </c>
      <c r="C129" s="100">
        <v>4.0599999999999996</v>
      </c>
      <c r="D129" s="100">
        <v>0</v>
      </c>
      <c r="E129" s="100">
        <v>15.256</v>
      </c>
      <c r="F129" s="100">
        <v>0</v>
      </c>
      <c r="G129" s="100">
        <v>9.8580000000000005</v>
      </c>
      <c r="H129" s="100">
        <v>0</v>
      </c>
      <c r="I129" s="100">
        <v>8.2110000000000003</v>
      </c>
      <c r="J129" s="100">
        <v>7.1660000000000004</v>
      </c>
      <c r="K129" s="100">
        <v>0</v>
      </c>
      <c r="L129" s="100">
        <v>126.018</v>
      </c>
      <c r="M129" s="100">
        <v>6.6929999999999996</v>
      </c>
      <c r="N129" s="100">
        <v>0</v>
      </c>
      <c r="O129" s="100">
        <v>8.2140000000000004</v>
      </c>
      <c r="P129" s="100">
        <v>11.995000000000001</v>
      </c>
      <c r="Q129" s="100">
        <v>0</v>
      </c>
      <c r="R129" s="100">
        <v>0</v>
      </c>
      <c r="S129" s="100">
        <v>15.343</v>
      </c>
      <c r="T129" s="100">
        <v>3.6539999999999999</v>
      </c>
      <c r="U129" s="100">
        <v>82.769000000000005</v>
      </c>
      <c r="V129" s="100">
        <v>194.71299999999999</v>
      </c>
      <c r="X129" s="100">
        <v>493.95000000000005</v>
      </c>
    </row>
    <row r="130" spans="2:24" x14ac:dyDescent="0.25">
      <c r="B130" s="101" t="s">
        <v>9</v>
      </c>
      <c r="C130" s="100">
        <v>0</v>
      </c>
      <c r="D130" s="100">
        <v>0</v>
      </c>
      <c r="E130" s="100">
        <v>0</v>
      </c>
      <c r="F130" s="100">
        <v>0</v>
      </c>
      <c r="G130" s="100">
        <v>0</v>
      </c>
      <c r="H130" s="100">
        <v>1920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1100</v>
      </c>
      <c r="O130" s="100">
        <v>0</v>
      </c>
      <c r="P130" s="100">
        <v>0</v>
      </c>
      <c r="Q130" s="100">
        <v>0</v>
      </c>
      <c r="R130" s="100">
        <v>0</v>
      </c>
      <c r="S130" s="100">
        <v>0</v>
      </c>
      <c r="T130" s="100">
        <v>0</v>
      </c>
      <c r="U130" s="100">
        <v>92.4</v>
      </c>
      <c r="V130" s="100">
        <v>57.6</v>
      </c>
      <c r="X130" s="100">
        <v>3170</v>
      </c>
    </row>
    <row r="131" spans="2:24" x14ac:dyDescent="0.25">
      <c r="B131" s="101" t="s">
        <v>133</v>
      </c>
      <c r="C131" s="100">
        <v>0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100">
        <v>0</v>
      </c>
      <c r="Q131" s="100">
        <v>0</v>
      </c>
      <c r="R131" s="100">
        <v>0</v>
      </c>
      <c r="S131" s="100">
        <v>0</v>
      </c>
      <c r="T131" s="100">
        <v>0</v>
      </c>
      <c r="U131" s="100">
        <v>0</v>
      </c>
      <c r="V131" s="100">
        <v>0</v>
      </c>
      <c r="X131" s="100">
        <v>0</v>
      </c>
    </row>
    <row r="132" spans="2:24" x14ac:dyDescent="0.25">
      <c r="B132" s="113" t="s">
        <v>50</v>
      </c>
      <c r="C132" s="100">
        <v>0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0</v>
      </c>
      <c r="S132" s="100">
        <v>0</v>
      </c>
      <c r="T132" s="100">
        <v>0</v>
      </c>
      <c r="U132" s="100">
        <v>0</v>
      </c>
      <c r="V132" s="100">
        <v>0</v>
      </c>
      <c r="X132" s="100">
        <v>0</v>
      </c>
    </row>
    <row r="133" spans="2:24" x14ac:dyDescent="0.25">
      <c r="B133" s="103" t="s">
        <v>10</v>
      </c>
      <c r="C133" s="100">
        <v>0</v>
      </c>
      <c r="D133" s="100"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X133" s="100">
        <v>0</v>
      </c>
    </row>
    <row r="134" spans="2:24" x14ac:dyDescent="0.25">
      <c r="B134" s="103" t="s">
        <v>134</v>
      </c>
      <c r="C134" s="100">
        <v>0</v>
      </c>
      <c r="D134" s="100">
        <v>0</v>
      </c>
      <c r="E134" s="100">
        <v>159.19999999999999</v>
      </c>
      <c r="F134" s="100">
        <v>63.8</v>
      </c>
      <c r="G134" s="100">
        <v>72.8</v>
      </c>
      <c r="H134" s="100">
        <v>2117.8000000000002</v>
      </c>
      <c r="I134" s="100">
        <v>0</v>
      </c>
      <c r="J134" s="100">
        <v>0</v>
      </c>
      <c r="K134" s="100">
        <v>0</v>
      </c>
      <c r="L134" s="100">
        <v>0</v>
      </c>
      <c r="M134" s="100">
        <v>359.4</v>
      </c>
      <c r="N134" s="100">
        <v>0</v>
      </c>
      <c r="O134" s="100">
        <v>500</v>
      </c>
      <c r="P134" s="100">
        <v>45.4</v>
      </c>
      <c r="Q134" s="100">
        <v>575</v>
      </c>
      <c r="R134" s="100">
        <v>0</v>
      </c>
      <c r="S134" s="100">
        <v>0</v>
      </c>
      <c r="T134" s="100">
        <v>0</v>
      </c>
      <c r="U134" s="100">
        <v>1246.5999999999999</v>
      </c>
      <c r="V134" s="100">
        <v>701.8</v>
      </c>
      <c r="X134" s="100">
        <v>5841.8</v>
      </c>
    </row>
    <row r="135" spans="2:24" x14ac:dyDescent="0.25">
      <c r="B135" s="103" t="s">
        <v>51</v>
      </c>
      <c r="C135" s="100">
        <v>0</v>
      </c>
      <c r="D135" s="100"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100">
        <v>0</v>
      </c>
      <c r="Q135" s="100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X135" s="100">
        <v>0</v>
      </c>
    </row>
    <row r="136" spans="2:24" x14ac:dyDescent="0.25">
      <c r="B136" s="103" t="s">
        <v>52</v>
      </c>
      <c r="C136" s="100">
        <v>0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  <c r="Q136" s="100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0</v>
      </c>
      <c r="X136" s="100">
        <v>0</v>
      </c>
    </row>
    <row r="137" spans="2:24" x14ac:dyDescent="0.25">
      <c r="B137" s="103" t="s">
        <v>53</v>
      </c>
      <c r="C137" s="100">
        <v>0</v>
      </c>
      <c r="D137" s="100">
        <v>0</v>
      </c>
      <c r="E137" s="100">
        <v>0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00">
        <v>0</v>
      </c>
      <c r="R137" s="100">
        <v>0</v>
      </c>
      <c r="S137" s="100">
        <v>0</v>
      </c>
      <c r="T137" s="100">
        <v>0</v>
      </c>
      <c r="U137" s="100">
        <v>0</v>
      </c>
      <c r="V137" s="100">
        <v>0</v>
      </c>
      <c r="X137" s="100">
        <v>0</v>
      </c>
    </row>
    <row r="138" spans="2:24" x14ac:dyDescent="0.25">
      <c r="B138" s="103" t="s">
        <v>54</v>
      </c>
      <c r="C138" s="100">
        <v>0</v>
      </c>
      <c r="D138" s="100">
        <v>0</v>
      </c>
      <c r="E138" s="100">
        <v>15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210</v>
      </c>
      <c r="M138" s="100">
        <v>15</v>
      </c>
      <c r="N138" s="100">
        <v>360</v>
      </c>
      <c r="O138" s="100">
        <v>0</v>
      </c>
      <c r="P138" s="100">
        <v>165</v>
      </c>
      <c r="Q138" s="100">
        <v>195</v>
      </c>
      <c r="R138" s="100">
        <v>0</v>
      </c>
      <c r="S138" s="100">
        <v>0</v>
      </c>
      <c r="T138" s="100">
        <v>-15</v>
      </c>
      <c r="U138" s="100">
        <v>0</v>
      </c>
      <c r="V138" s="100">
        <v>285</v>
      </c>
      <c r="X138" s="100">
        <v>1230</v>
      </c>
    </row>
    <row r="139" spans="2:24" x14ac:dyDescent="0.25">
      <c r="B139" s="113" t="s">
        <v>11</v>
      </c>
      <c r="C139" s="100">
        <v>1159.4580000000001</v>
      </c>
      <c r="D139" s="100">
        <v>1087.749</v>
      </c>
      <c r="E139" s="100">
        <v>779.91199999999992</v>
      </c>
      <c r="F139" s="100">
        <v>849.04700000000003</v>
      </c>
      <c r="G139" s="100">
        <v>865.05099999999993</v>
      </c>
      <c r="H139" s="100">
        <v>244.6</v>
      </c>
      <c r="I139" s="100">
        <v>246.58199999999999</v>
      </c>
      <c r="J139" s="100">
        <v>533.34500000000003</v>
      </c>
      <c r="K139" s="100">
        <v>656.54300000000012</v>
      </c>
      <c r="L139" s="100">
        <v>1600.15</v>
      </c>
      <c r="M139" s="100">
        <v>1557.5940000000001</v>
      </c>
      <c r="N139" s="100">
        <v>1441.056</v>
      </c>
      <c r="O139" s="100">
        <v>1469.347</v>
      </c>
      <c r="P139" s="100">
        <v>1462.5419999999999</v>
      </c>
      <c r="Q139" s="100">
        <v>1441.7249999999999</v>
      </c>
      <c r="R139" s="100">
        <v>1377.3219999999999</v>
      </c>
      <c r="S139" s="100">
        <v>1411.306</v>
      </c>
      <c r="T139" s="100">
        <v>1391.1880000000001</v>
      </c>
      <c r="U139" s="100">
        <v>1375.0169999999998</v>
      </c>
      <c r="V139" s="100">
        <v>1370.2860000000001</v>
      </c>
      <c r="X139" s="100">
        <v>1115.991</v>
      </c>
    </row>
    <row r="140" spans="2:24" x14ac:dyDescent="0.25">
      <c r="B140" s="113" t="s">
        <v>55</v>
      </c>
      <c r="C140" s="100">
        <v>0</v>
      </c>
      <c r="D140" s="100">
        <v>0</v>
      </c>
      <c r="E140" s="100">
        <v>0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0</v>
      </c>
      <c r="Q140" s="100">
        <v>0</v>
      </c>
      <c r="R140" s="100">
        <v>0</v>
      </c>
      <c r="S140" s="100">
        <v>0</v>
      </c>
      <c r="T140" s="100">
        <v>0</v>
      </c>
      <c r="U140" s="100">
        <v>0</v>
      </c>
      <c r="V140" s="100">
        <v>0</v>
      </c>
      <c r="X140" s="100">
        <v>0</v>
      </c>
    </row>
    <row r="141" spans="2:24" x14ac:dyDescent="0.25">
      <c r="B141" s="104" t="s">
        <v>56</v>
      </c>
      <c r="C141" s="100">
        <v>0</v>
      </c>
      <c r="D141" s="100">
        <v>0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100">
        <v>0</v>
      </c>
      <c r="S141" s="100">
        <v>0</v>
      </c>
      <c r="T141" s="100">
        <v>0</v>
      </c>
      <c r="U141" s="100">
        <v>0</v>
      </c>
      <c r="V141" s="100">
        <v>0</v>
      </c>
      <c r="X141" s="100">
        <v>0</v>
      </c>
    </row>
    <row r="142" spans="2:24" x14ac:dyDescent="0.25">
      <c r="B142" s="111" t="s">
        <v>12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2"/>
      <c r="X142" s="154"/>
    </row>
    <row r="143" spans="2:24" x14ac:dyDescent="0.25">
      <c r="B143" s="143" t="s">
        <v>13</v>
      </c>
      <c r="C143" s="144">
        <v>0</v>
      </c>
      <c r="D143" s="144">
        <v>-280</v>
      </c>
      <c r="E143" s="144">
        <v>0</v>
      </c>
      <c r="F143" s="144">
        <v>0</v>
      </c>
      <c r="G143" s="144">
        <v>0</v>
      </c>
      <c r="H143" s="144">
        <v>-350.5</v>
      </c>
      <c r="I143" s="144">
        <v>-387</v>
      </c>
      <c r="J143" s="144">
        <v>-439.3</v>
      </c>
      <c r="K143" s="144">
        <v>-81.5</v>
      </c>
      <c r="L143" s="144">
        <v>-148</v>
      </c>
      <c r="M143" s="144">
        <v>-355.8</v>
      </c>
      <c r="N143" s="144">
        <v>0</v>
      </c>
      <c r="O143" s="144">
        <v>0</v>
      </c>
      <c r="P143" s="144">
        <v>0</v>
      </c>
      <c r="Q143" s="144">
        <v>0</v>
      </c>
      <c r="R143" s="144">
        <v>0</v>
      </c>
      <c r="S143" s="144">
        <v>0</v>
      </c>
      <c r="T143" s="144">
        <v>0</v>
      </c>
      <c r="U143" s="144">
        <v>0</v>
      </c>
      <c r="V143" s="144">
        <v>0</v>
      </c>
      <c r="X143" s="144">
        <v>-2042.1</v>
      </c>
    </row>
    <row r="144" spans="2:24" x14ac:dyDescent="0.25">
      <c r="B144" s="143" t="s">
        <v>14</v>
      </c>
      <c r="C144" s="144">
        <v>0</v>
      </c>
      <c r="D144" s="144">
        <v>0</v>
      </c>
      <c r="E144" s="144">
        <v>0</v>
      </c>
      <c r="F144" s="144">
        <v>0</v>
      </c>
      <c r="G144" s="144">
        <v>0</v>
      </c>
      <c r="H144" s="144">
        <v>0</v>
      </c>
      <c r="I144" s="144">
        <v>0</v>
      </c>
      <c r="J144" s="144">
        <v>0</v>
      </c>
      <c r="K144" s="144">
        <v>0</v>
      </c>
      <c r="L144" s="144">
        <v>-755</v>
      </c>
      <c r="M144" s="144">
        <v>0</v>
      </c>
      <c r="N144" s="144">
        <v>0</v>
      </c>
      <c r="O144" s="144">
        <v>-76.599999999999994</v>
      </c>
      <c r="P144" s="144">
        <v>0</v>
      </c>
      <c r="Q144" s="144">
        <v>-356.30000000000007</v>
      </c>
      <c r="R144" s="144">
        <v>0</v>
      </c>
      <c r="S144" s="144">
        <v>0</v>
      </c>
      <c r="T144" s="144">
        <v>0</v>
      </c>
      <c r="U144" s="144">
        <v>-909</v>
      </c>
      <c r="V144" s="144">
        <v>-702</v>
      </c>
      <c r="X144" s="144">
        <v>-2798.9</v>
      </c>
    </row>
    <row r="145" spans="2:24" x14ac:dyDescent="0.25">
      <c r="B145" s="143" t="s">
        <v>103</v>
      </c>
      <c r="C145" s="144">
        <v>0</v>
      </c>
      <c r="D145" s="144">
        <v>0</v>
      </c>
      <c r="E145" s="144">
        <v>0</v>
      </c>
      <c r="F145" s="144">
        <v>0</v>
      </c>
      <c r="G145" s="144">
        <v>0</v>
      </c>
      <c r="H145" s="144">
        <v>0</v>
      </c>
      <c r="I145" s="144">
        <v>0</v>
      </c>
      <c r="J145" s="144">
        <v>0</v>
      </c>
      <c r="K145" s="144">
        <v>0</v>
      </c>
      <c r="L145" s="144">
        <v>0</v>
      </c>
      <c r="M145" s="144">
        <v>0</v>
      </c>
      <c r="N145" s="144">
        <v>0</v>
      </c>
      <c r="O145" s="144">
        <v>0</v>
      </c>
      <c r="P145" s="144">
        <v>0</v>
      </c>
      <c r="Q145" s="144">
        <v>0</v>
      </c>
      <c r="R145" s="144">
        <v>0</v>
      </c>
      <c r="S145" s="144">
        <v>0</v>
      </c>
      <c r="T145" s="144">
        <v>0</v>
      </c>
      <c r="U145" s="144">
        <v>-237</v>
      </c>
      <c r="V145" s="144">
        <v>0</v>
      </c>
      <c r="X145" s="144">
        <v>-237</v>
      </c>
    </row>
    <row r="146" spans="2:24" x14ac:dyDescent="0.25">
      <c r="B146" s="143" t="s">
        <v>67</v>
      </c>
      <c r="C146" s="144">
        <v>0</v>
      </c>
      <c r="D146" s="144">
        <v>-1.1000000000000001</v>
      </c>
      <c r="E146" s="144">
        <v>-168.90000000000003</v>
      </c>
      <c r="F146" s="144">
        <v>0</v>
      </c>
      <c r="G146" s="144">
        <v>-0.7</v>
      </c>
      <c r="H146" s="144">
        <v>-20.28</v>
      </c>
      <c r="I146" s="144">
        <v>0</v>
      </c>
      <c r="J146" s="144">
        <v>-1.4</v>
      </c>
      <c r="K146" s="144">
        <v>0</v>
      </c>
      <c r="L146" s="144">
        <v>-7.2</v>
      </c>
      <c r="M146" s="144">
        <v>0</v>
      </c>
      <c r="N146" s="144">
        <v>0</v>
      </c>
      <c r="O146" s="144">
        <v>-6.4</v>
      </c>
      <c r="P146" s="144">
        <v>0</v>
      </c>
      <c r="Q146" s="144">
        <v>0</v>
      </c>
      <c r="R146" s="144">
        <v>-74.900000000000006</v>
      </c>
      <c r="S146" s="144">
        <v>0</v>
      </c>
      <c r="T146" s="144">
        <v>-1.2</v>
      </c>
      <c r="U146" s="144">
        <v>0</v>
      </c>
      <c r="V146" s="144">
        <v>0</v>
      </c>
      <c r="X146" s="144">
        <v>-282.08</v>
      </c>
    </row>
    <row r="147" spans="2:24" x14ac:dyDescent="0.25">
      <c r="B147" s="143" t="s">
        <v>68</v>
      </c>
      <c r="C147" s="144">
        <v>0</v>
      </c>
      <c r="D147" s="144">
        <v>0</v>
      </c>
      <c r="E147" s="144">
        <v>0</v>
      </c>
      <c r="F147" s="144">
        <v>0</v>
      </c>
      <c r="G147" s="144">
        <v>0</v>
      </c>
      <c r="H147" s="144">
        <v>0</v>
      </c>
      <c r="I147" s="144">
        <v>0</v>
      </c>
      <c r="J147" s="144">
        <v>0</v>
      </c>
      <c r="K147" s="144">
        <v>0</v>
      </c>
      <c r="L147" s="144">
        <v>0</v>
      </c>
      <c r="M147" s="144">
        <v>0</v>
      </c>
      <c r="N147" s="144">
        <v>-40.200000000000003</v>
      </c>
      <c r="O147" s="144">
        <v>0</v>
      </c>
      <c r="P147" s="144">
        <v>0</v>
      </c>
      <c r="Q147" s="144">
        <v>0</v>
      </c>
      <c r="R147" s="144">
        <v>0</v>
      </c>
      <c r="S147" s="144">
        <v>0</v>
      </c>
      <c r="T147" s="144">
        <v>0</v>
      </c>
      <c r="U147" s="144">
        <v>0</v>
      </c>
      <c r="V147" s="144">
        <v>0</v>
      </c>
      <c r="X147" s="144">
        <v>-40.200000000000003</v>
      </c>
    </row>
    <row r="148" spans="2:24" x14ac:dyDescent="0.25">
      <c r="B148" s="143" t="s">
        <v>69</v>
      </c>
      <c r="C148" s="144">
        <v>0</v>
      </c>
      <c r="D148" s="144">
        <v>-26.55</v>
      </c>
      <c r="E148" s="144">
        <v>-16.8</v>
      </c>
      <c r="F148" s="144">
        <v>-224</v>
      </c>
      <c r="G148" s="144">
        <v>-0.2</v>
      </c>
      <c r="H148" s="144">
        <v>-41</v>
      </c>
      <c r="I148" s="144">
        <v>0</v>
      </c>
      <c r="J148" s="144">
        <v>-64.5</v>
      </c>
      <c r="K148" s="144">
        <v>-3</v>
      </c>
      <c r="L148" s="144">
        <v>0</v>
      </c>
      <c r="M148" s="144">
        <v>-93.4</v>
      </c>
      <c r="N148" s="144">
        <v>-108.9</v>
      </c>
      <c r="O148" s="144">
        <v>-200.2</v>
      </c>
      <c r="P148" s="144">
        <v>-65</v>
      </c>
      <c r="Q148" s="144">
        <v>-200.9</v>
      </c>
      <c r="R148" s="144">
        <v>-80</v>
      </c>
      <c r="S148" s="144">
        <v>0</v>
      </c>
      <c r="T148" s="144">
        <v>-70</v>
      </c>
      <c r="U148" s="144">
        <v>-90</v>
      </c>
      <c r="V148" s="144">
        <v>0</v>
      </c>
      <c r="X148" s="144">
        <v>-1284.45</v>
      </c>
    </row>
    <row r="149" spans="2:24" x14ac:dyDescent="0.25">
      <c r="B149" s="143" t="s">
        <v>70</v>
      </c>
      <c r="C149" s="144">
        <v>0</v>
      </c>
      <c r="D149" s="144">
        <v>0</v>
      </c>
      <c r="E149" s="144">
        <v>0</v>
      </c>
      <c r="F149" s="144">
        <v>0</v>
      </c>
      <c r="G149" s="144">
        <v>-0.5</v>
      </c>
      <c r="H149" s="144">
        <v>-0.52</v>
      </c>
      <c r="I149" s="144">
        <v>0</v>
      </c>
      <c r="J149" s="144">
        <v>0</v>
      </c>
      <c r="K149" s="144">
        <v>0</v>
      </c>
      <c r="L149" s="144">
        <v>-2</v>
      </c>
      <c r="M149" s="144">
        <v>0</v>
      </c>
      <c r="N149" s="144">
        <v>0</v>
      </c>
      <c r="O149" s="144">
        <v>-67</v>
      </c>
      <c r="P149" s="144">
        <v>-48.9</v>
      </c>
      <c r="Q149" s="144">
        <v>0</v>
      </c>
      <c r="R149" s="144">
        <v>0</v>
      </c>
      <c r="S149" s="144">
        <v>-35.9</v>
      </c>
      <c r="T149" s="144">
        <v>-209.10000000000002</v>
      </c>
      <c r="U149" s="144">
        <v>-1024.2</v>
      </c>
      <c r="V149" s="144">
        <v>-10.9</v>
      </c>
      <c r="X149" s="144">
        <v>-1399.0200000000002</v>
      </c>
    </row>
    <row r="150" spans="2:24" x14ac:dyDescent="0.25">
      <c r="B150" s="143" t="s">
        <v>71</v>
      </c>
      <c r="C150" s="144">
        <v>0</v>
      </c>
      <c r="D150" s="144">
        <v>0</v>
      </c>
      <c r="E150" s="144">
        <v>0</v>
      </c>
      <c r="F150" s="144">
        <v>0</v>
      </c>
      <c r="G150" s="144">
        <v>0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0</v>
      </c>
      <c r="N150" s="144">
        <v>0</v>
      </c>
      <c r="O150" s="144">
        <v>0</v>
      </c>
      <c r="P150" s="144">
        <v>0</v>
      </c>
      <c r="Q150" s="144">
        <v>0</v>
      </c>
      <c r="R150" s="144">
        <v>-0.90700000000000003</v>
      </c>
      <c r="S150" s="144">
        <v>0</v>
      </c>
      <c r="T150" s="144">
        <v>0</v>
      </c>
      <c r="U150" s="144">
        <v>0</v>
      </c>
      <c r="V150" s="144">
        <v>-32.1</v>
      </c>
      <c r="X150" s="144">
        <v>-33.007000000000005</v>
      </c>
    </row>
    <row r="151" spans="2:24" x14ac:dyDescent="0.25">
      <c r="B151" s="143" t="s">
        <v>15</v>
      </c>
      <c r="C151" s="144">
        <v>0</v>
      </c>
      <c r="D151" s="144">
        <v>0</v>
      </c>
      <c r="E151" s="144">
        <v>0</v>
      </c>
      <c r="F151" s="144">
        <v>0</v>
      </c>
      <c r="G151" s="144">
        <v>0</v>
      </c>
      <c r="H151" s="144">
        <v>0</v>
      </c>
      <c r="I151" s="144">
        <v>0</v>
      </c>
      <c r="J151" s="144">
        <v>0</v>
      </c>
      <c r="K151" s="144">
        <v>0</v>
      </c>
      <c r="L151" s="144">
        <v>0</v>
      </c>
      <c r="M151" s="144">
        <v>0</v>
      </c>
      <c r="N151" s="144">
        <v>0</v>
      </c>
      <c r="O151" s="144">
        <v>0</v>
      </c>
      <c r="P151" s="144">
        <v>0</v>
      </c>
      <c r="Q151" s="144">
        <v>0</v>
      </c>
      <c r="R151" s="144">
        <v>0</v>
      </c>
      <c r="S151" s="144">
        <v>0</v>
      </c>
      <c r="T151" s="144">
        <v>0</v>
      </c>
      <c r="U151" s="144">
        <v>0</v>
      </c>
      <c r="V151" s="144">
        <v>0</v>
      </c>
      <c r="X151" s="144">
        <v>0</v>
      </c>
    </row>
    <row r="152" spans="2:24" x14ac:dyDescent="0.25">
      <c r="B152" s="143" t="s">
        <v>16</v>
      </c>
      <c r="C152" s="144">
        <v>0</v>
      </c>
      <c r="D152" s="144">
        <v>0</v>
      </c>
      <c r="E152" s="144">
        <v>0</v>
      </c>
      <c r="F152" s="144">
        <v>0</v>
      </c>
      <c r="G152" s="144">
        <v>0</v>
      </c>
      <c r="H152" s="144">
        <v>0</v>
      </c>
      <c r="I152" s="144">
        <v>0</v>
      </c>
      <c r="J152" s="144">
        <v>0</v>
      </c>
      <c r="K152" s="144">
        <v>0</v>
      </c>
      <c r="L152" s="144">
        <v>0</v>
      </c>
      <c r="M152" s="144">
        <v>0</v>
      </c>
      <c r="N152" s="144">
        <v>0</v>
      </c>
      <c r="O152" s="144">
        <v>0</v>
      </c>
      <c r="P152" s="144">
        <v>0</v>
      </c>
      <c r="Q152" s="144">
        <v>0</v>
      </c>
      <c r="R152" s="144">
        <v>0</v>
      </c>
      <c r="S152" s="144">
        <v>0</v>
      </c>
      <c r="T152" s="144">
        <v>0</v>
      </c>
      <c r="U152" s="144">
        <v>0</v>
      </c>
      <c r="V152" s="144">
        <v>0</v>
      </c>
      <c r="X152" s="144">
        <v>0</v>
      </c>
    </row>
    <row r="153" spans="2:24" x14ac:dyDescent="0.25">
      <c r="B153" s="87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X153" s="88"/>
    </row>
    <row r="154" spans="2:24" x14ac:dyDescent="0.25">
      <c r="B154" s="145" t="s">
        <v>3</v>
      </c>
      <c r="C154" s="146">
        <v>1298.9080000000001</v>
      </c>
      <c r="D154" s="146">
        <v>913.90899999999999</v>
      </c>
      <c r="E154" s="146">
        <v>913.09799999999973</v>
      </c>
      <c r="F154" s="146">
        <v>831.04700000000003</v>
      </c>
      <c r="G154" s="146">
        <v>1097.6489999999999</v>
      </c>
      <c r="H154" s="146">
        <v>4021.1600000000008</v>
      </c>
      <c r="I154" s="146">
        <v>14.802999999999997</v>
      </c>
      <c r="J154" s="146">
        <v>183.07100000000005</v>
      </c>
      <c r="K154" s="146">
        <v>715.79300000000012</v>
      </c>
      <c r="L154" s="146">
        <v>1346.8779999999999</v>
      </c>
      <c r="M154" s="146">
        <v>1983.2269999999999</v>
      </c>
      <c r="N154" s="146">
        <v>2872.4259999999999</v>
      </c>
      <c r="O154" s="146">
        <v>1736.3709999999999</v>
      </c>
      <c r="P154" s="146">
        <v>1674.5769999999998</v>
      </c>
      <c r="Q154" s="146">
        <v>1754.3549999999996</v>
      </c>
      <c r="R154" s="146">
        <v>1302.9949999999999</v>
      </c>
      <c r="S154" s="146">
        <v>1466.989</v>
      </c>
      <c r="T154" s="146">
        <v>1166.3119999999999</v>
      </c>
      <c r="U154" s="146">
        <v>1913.1059999999995</v>
      </c>
      <c r="V154" s="146">
        <v>1927.0389999999998</v>
      </c>
      <c r="W154" s="116"/>
      <c r="X154" s="88"/>
    </row>
    <row r="158" spans="2:24" ht="15.75" x14ac:dyDescent="0.25">
      <c r="B158" s="119" t="s">
        <v>150</v>
      </c>
    </row>
    <row r="159" spans="2:24" x14ac:dyDescent="0.25">
      <c r="B159" s="35" t="s">
        <v>135</v>
      </c>
      <c r="X159" s="120"/>
    </row>
    <row r="160" spans="2:24" x14ac:dyDescent="0.25">
      <c r="B160" s="91"/>
      <c r="C160" s="147" t="s">
        <v>2</v>
      </c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8"/>
      <c r="V160" s="147"/>
      <c r="X160" s="147"/>
    </row>
    <row r="161" spans="2:24" x14ac:dyDescent="0.25">
      <c r="B161" s="94" t="s">
        <v>1</v>
      </c>
      <c r="C161" s="95">
        <v>2019</v>
      </c>
      <c r="D161" s="95">
        <v>2020</v>
      </c>
      <c r="E161" s="95">
        <v>2021</v>
      </c>
      <c r="F161" s="95">
        <v>2022</v>
      </c>
      <c r="G161" s="95">
        <v>2023</v>
      </c>
      <c r="H161" s="95">
        <v>2024</v>
      </c>
      <c r="I161" s="95">
        <v>2025</v>
      </c>
      <c r="J161" s="95">
        <v>2026</v>
      </c>
      <c r="K161" s="95">
        <v>2027</v>
      </c>
      <c r="L161" s="95">
        <v>2028</v>
      </c>
      <c r="M161" s="95">
        <v>2029</v>
      </c>
      <c r="N161" s="95">
        <v>2030</v>
      </c>
      <c r="O161" s="95">
        <v>2031</v>
      </c>
      <c r="P161" s="95">
        <v>2032</v>
      </c>
      <c r="Q161" s="95">
        <v>2033</v>
      </c>
      <c r="R161" s="95">
        <v>2034</v>
      </c>
      <c r="S161" s="95">
        <v>2035</v>
      </c>
      <c r="T161" s="95">
        <v>2036</v>
      </c>
      <c r="U161" s="95">
        <v>2037</v>
      </c>
      <c r="V161" s="95">
        <v>2038</v>
      </c>
      <c r="X161" s="95" t="s">
        <v>3</v>
      </c>
    </row>
    <row r="162" spans="2:24" x14ac:dyDescent="0.25">
      <c r="B162" s="149" t="s">
        <v>136</v>
      </c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2"/>
      <c r="X162" s="154"/>
    </row>
    <row r="163" spans="2:24" x14ac:dyDescent="0.25">
      <c r="B163" s="98" t="s">
        <v>137</v>
      </c>
      <c r="C163" s="99">
        <v>0</v>
      </c>
      <c r="D163" s="99">
        <v>0</v>
      </c>
      <c r="E163" s="99">
        <v>0</v>
      </c>
      <c r="F163" s="99">
        <v>0</v>
      </c>
      <c r="G163" s="99">
        <v>0</v>
      </c>
      <c r="H163" s="99">
        <v>1700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0</v>
      </c>
      <c r="S163" s="99">
        <v>0</v>
      </c>
      <c r="T163" s="99">
        <v>0</v>
      </c>
      <c r="U163" s="99">
        <v>0</v>
      </c>
      <c r="V163" s="99">
        <v>0</v>
      </c>
      <c r="X163" s="144">
        <v>1700</v>
      </c>
    </row>
    <row r="164" spans="2:24" x14ac:dyDescent="0.25">
      <c r="B164" s="150" t="s">
        <v>138</v>
      </c>
      <c r="C164" s="99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800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99">
        <v>0</v>
      </c>
      <c r="X164" s="100">
        <v>800</v>
      </c>
    </row>
    <row r="165" spans="2:24" x14ac:dyDescent="0.25">
      <c r="B165" s="150"/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X165" s="100">
        <v>0</v>
      </c>
    </row>
    <row r="166" spans="2:24" x14ac:dyDescent="0.25">
      <c r="B166" s="150" t="s">
        <v>139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572</v>
      </c>
      <c r="V166" s="99">
        <v>0</v>
      </c>
      <c r="X166" s="100">
        <v>572</v>
      </c>
    </row>
    <row r="167" spans="2:24" x14ac:dyDescent="0.25">
      <c r="B167" s="113"/>
      <c r="C167" s="99">
        <v>0</v>
      </c>
      <c r="D167" s="99">
        <v>0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X167" s="100">
        <v>0</v>
      </c>
    </row>
    <row r="168" spans="2:24" x14ac:dyDescent="0.25">
      <c r="B168" s="113"/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X168" s="100">
        <v>0</v>
      </c>
    </row>
    <row r="169" spans="2:24" x14ac:dyDescent="0.25">
      <c r="B169" s="98"/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X169" s="100">
        <v>0</v>
      </c>
    </row>
    <row r="170" spans="2:24" x14ac:dyDescent="0.25">
      <c r="B170" s="150"/>
      <c r="C170" s="99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X170" s="100">
        <v>0</v>
      </c>
    </row>
    <row r="171" spans="2:24" x14ac:dyDescent="0.25">
      <c r="B171" s="150"/>
      <c r="C171" s="99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X171" s="100">
        <v>0</v>
      </c>
    </row>
    <row r="172" spans="2:24" x14ac:dyDescent="0.25">
      <c r="B172" s="111" t="s">
        <v>140</v>
      </c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2"/>
      <c r="X172" s="155"/>
    </row>
    <row r="173" spans="2:24" x14ac:dyDescent="0.25">
      <c r="B173" s="153" t="s">
        <v>141</v>
      </c>
      <c r="C173" s="99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X173" s="100">
        <v>0</v>
      </c>
    </row>
    <row r="174" spans="2:24" x14ac:dyDescent="0.25">
      <c r="B174" s="153" t="s">
        <v>142</v>
      </c>
      <c r="C174" s="99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99">
        <v>0</v>
      </c>
      <c r="X174" s="100">
        <v>0</v>
      </c>
    </row>
    <row r="175" spans="2:24" x14ac:dyDescent="0.25">
      <c r="B175" s="113" t="s">
        <v>143</v>
      </c>
      <c r="C175" s="99">
        <v>0</v>
      </c>
      <c r="D175" s="99">
        <v>0</v>
      </c>
      <c r="E175" s="99">
        <v>0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99">
        <v>200</v>
      </c>
      <c r="X175" s="100">
        <v>200</v>
      </c>
    </row>
    <row r="176" spans="2:24" x14ac:dyDescent="0.25">
      <c r="B176" s="113" t="s">
        <v>144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99">
        <v>0</v>
      </c>
      <c r="X176" s="100">
        <v>0</v>
      </c>
    </row>
    <row r="177" spans="2:24" x14ac:dyDescent="0.25">
      <c r="B177" s="98" t="s">
        <v>145</v>
      </c>
      <c r="C177" s="99">
        <v>0</v>
      </c>
      <c r="D177" s="99">
        <v>0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450</v>
      </c>
      <c r="V177" s="99">
        <v>0</v>
      </c>
      <c r="X177" s="100">
        <v>450</v>
      </c>
    </row>
    <row r="178" spans="2:24" x14ac:dyDescent="0.25">
      <c r="B178" s="113"/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X178" s="100">
        <v>0</v>
      </c>
    </row>
    <row r="179" spans="2:24" x14ac:dyDescent="0.25">
      <c r="B179" s="104" t="s">
        <v>146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357</v>
      </c>
      <c r="I179" s="99">
        <v>0</v>
      </c>
      <c r="J179" s="99">
        <v>0</v>
      </c>
      <c r="K179" s="99">
        <v>0</v>
      </c>
      <c r="L179" s="99">
        <v>0</v>
      </c>
      <c r="M179" s="99">
        <v>352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706</v>
      </c>
      <c r="X179" s="100">
        <v>1415</v>
      </c>
    </row>
    <row r="180" spans="2:24" x14ac:dyDescent="0.25">
      <c r="B180" s="87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X180" s="88"/>
    </row>
    <row r="181" spans="2:24" x14ac:dyDescent="0.25">
      <c r="B181" s="114" t="s">
        <v>3</v>
      </c>
      <c r="C181" s="115">
        <v>0</v>
      </c>
      <c r="D181" s="115">
        <v>0</v>
      </c>
      <c r="E181" s="115">
        <v>0</v>
      </c>
      <c r="F181" s="115">
        <v>0</v>
      </c>
      <c r="G181" s="115">
        <v>0</v>
      </c>
      <c r="H181" s="115">
        <v>2057</v>
      </c>
      <c r="I181" s="115">
        <v>0</v>
      </c>
      <c r="J181" s="115">
        <v>0</v>
      </c>
      <c r="K181" s="115">
        <v>0</v>
      </c>
      <c r="L181" s="115">
        <v>0</v>
      </c>
      <c r="M181" s="115">
        <v>352</v>
      </c>
      <c r="N181" s="115">
        <v>800</v>
      </c>
      <c r="O181" s="115">
        <v>0</v>
      </c>
      <c r="P181" s="115">
        <v>0</v>
      </c>
      <c r="Q181" s="115">
        <v>0</v>
      </c>
      <c r="R181" s="115">
        <v>0</v>
      </c>
      <c r="S181" s="115">
        <v>0</v>
      </c>
      <c r="T181" s="115">
        <v>0</v>
      </c>
      <c r="U181" s="115">
        <v>1022</v>
      </c>
      <c r="V181" s="115">
        <v>906</v>
      </c>
      <c r="W181" s="116"/>
      <c r="X181" s="88"/>
    </row>
    <row r="186" spans="2:24" x14ac:dyDescent="0.25">
      <c r="B186" s="23" t="s">
        <v>100</v>
      </c>
      <c r="C186" s="123">
        <f t="shared" ref="C186:R189" si="0">IFERROR(INDEX($B$4:$X$121,MATCH($B186,$B$4:$B$121,0),MATCH(C$4,$B$4:$X$4,0)),0)</f>
        <v>0</v>
      </c>
      <c r="D186" s="123">
        <f t="shared" si="0"/>
        <v>0</v>
      </c>
      <c r="E186" s="123">
        <f t="shared" si="0"/>
        <v>0</v>
      </c>
      <c r="F186" s="123">
        <f t="shared" si="0"/>
        <v>0</v>
      </c>
      <c r="G186" s="123">
        <f t="shared" si="0"/>
        <v>0</v>
      </c>
      <c r="H186" s="123">
        <f t="shared" si="0"/>
        <v>0</v>
      </c>
      <c r="I186" s="123">
        <f t="shared" si="0"/>
        <v>0</v>
      </c>
      <c r="J186" s="123">
        <f t="shared" si="0"/>
        <v>0</v>
      </c>
      <c r="K186" s="123">
        <f t="shared" si="0"/>
        <v>0</v>
      </c>
      <c r="L186" s="123">
        <f t="shared" si="0"/>
        <v>282.14999999999998</v>
      </c>
      <c r="M186" s="123">
        <f t="shared" si="0"/>
        <v>263.10700000000003</v>
      </c>
      <c r="N186" s="123">
        <f t="shared" si="0"/>
        <v>194.43</v>
      </c>
      <c r="O186" s="123">
        <f t="shared" si="0"/>
        <v>206.28</v>
      </c>
      <c r="P186" s="123">
        <f t="shared" si="0"/>
        <v>251.58</v>
      </c>
      <c r="Q186" s="123">
        <f t="shared" si="0"/>
        <v>300</v>
      </c>
      <c r="R186" s="123">
        <f t="shared" si="0"/>
        <v>2.31</v>
      </c>
      <c r="S186" s="123">
        <f t="shared" ref="S186:V189" si="1">IFERROR(INDEX($B$4:$X$121,MATCH($B186,$B$4:$B$121,0),MATCH(S$4,$B$4:$X$4,0)),0)</f>
        <v>88.35</v>
      </c>
      <c r="T186" s="123">
        <f t="shared" si="1"/>
        <v>88.35</v>
      </c>
      <c r="U186" s="123">
        <f t="shared" si="1"/>
        <v>300</v>
      </c>
      <c r="V186" s="123">
        <f t="shared" si="1"/>
        <v>300</v>
      </c>
    </row>
    <row r="187" spans="2:24" x14ac:dyDescent="0.25">
      <c r="B187" s="23" t="s">
        <v>154</v>
      </c>
      <c r="C187" s="123">
        <f t="shared" si="0"/>
        <v>0</v>
      </c>
      <c r="D187" s="123">
        <f t="shared" si="0"/>
        <v>0</v>
      </c>
      <c r="E187" s="123">
        <f t="shared" si="0"/>
        <v>0</v>
      </c>
      <c r="F187" s="123">
        <f t="shared" si="0"/>
        <v>0</v>
      </c>
      <c r="G187" s="123">
        <f t="shared" si="0"/>
        <v>0</v>
      </c>
      <c r="H187" s="123">
        <f t="shared" si="0"/>
        <v>0</v>
      </c>
      <c r="I187" s="123">
        <f t="shared" si="0"/>
        <v>0</v>
      </c>
      <c r="J187" s="123">
        <f t="shared" si="0"/>
        <v>0</v>
      </c>
      <c r="K187" s="123">
        <f t="shared" si="0"/>
        <v>0</v>
      </c>
      <c r="L187" s="123">
        <f t="shared" si="0"/>
        <v>0</v>
      </c>
      <c r="M187" s="123">
        <f t="shared" si="0"/>
        <v>0</v>
      </c>
      <c r="N187" s="123">
        <f t="shared" si="0"/>
        <v>0</v>
      </c>
      <c r="O187" s="123">
        <f t="shared" si="0"/>
        <v>0</v>
      </c>
      <c r="P187" s="123">
        <f t="shared" si="0"/>
        <v>0</v>
      </c>
      <c r="Q187" s="123">
        <f t="shared" si="0"/>
        <v>0</v>
      </c>
      <c r="R187" s="123">
        <f t="shared" si="0"/>
        <v>300</v>
      </c>
      <c r="S187" s="123">
        <f t="shared" si="1"/>
        <v>300</v>
      </c>
      <c r="T187" s="123">
        <f t="shared" si="1"/>
        <v>300</v>
      </c>
      <c r="U187" s="123">
        <f t="shared" si="1"/>
        <v>0</v>
      </c>
      <c r="V187" s="123">
        <f t="shared" si="1"/>
        <v>0</v>
      </c>
    </row>
    <row r="188" spans="2:24" x14ac:dyDescent="0.25">
      <c r="B188" s="23" t="s">
        <v>131</v>
      </c>
      <c r="C188" s="123">
        <f>IFERROR(INDEX($B$4:$X$121,MATCH($B188,$B$4:$B$121,0),MATCH(C$4,$B$4:$X$4,0)),0)</f>
        <v>1010.4</v>
      </c>
      <c r="D188" s="123">
        <f t="shared" si="0"/>
        <v>964.36699999999996</v>
      </c>
      <c r="E188" s="123">
        <f t="shared" si="0"/>
        <v>520.65599999999995</v>
      </c>
      <c r="F188" s="123">
        <f t="shared" si="0"/>
        <v>554.96699999999998</v>
      </c>
      <c r="G188" s="123">
        <f t="shared" si="0"/>
        <v>560.28</v>
      </c>
      <c r="H188" s="123">
        <f t="shared" si="0"/>
        <v>191.22499999999999</v>
      </c>
      <c r="I188" s="123">
        <f t="shared" si="0"/>
        <v>186.7</v>
      </c>
      <c r="J188" s="123">
        <f t="shared" si="0"/>
        <v>471.67</v>
      </c>
      <c r="K188" s="123">
        <f t="shared" si="0"/>
        <v>545.46800000000007</v>
      </c>
      <c r="L188" s="123">
        <f t="shared" si="0"/>
        <v>1075</v>
      </c>
      <c r="M188" s="123">
        <f t="shared" si="0"/>
        <v>1075.0070000000001</v>
      </c>
      <c r="N188" s="123">
        <f t="shared" si="0"/>
        <v>1075.011</v>
      </c>
      <c r="O188" s="123">
        <f t="shared" si="0"/>
        <v>1075.002</v>
      </c>
      <c r="P188" s="123">
        <f t="shared" si="0"/>
        <v>1075.001</v>
      </c>
      <c r="Q188" s="123">
        <f t="shared" si="0"/>
        <v>1075.0049999999999</v>
      </c>
      <c r="R188" s="123">
        <f t="shared" si="0"/>
        <v>1075.0119999999999</v>
      </c>
      <c r="S188" s="123">
        <f t="shared" si="1"/>
        <v>988.50400000000002</v>
      </c>
      <c r="T188" s="123">
        <f t="shared" si="1"/>
        <v>997.71800000000007</v>
      </c>
      <c r="U188" s="123">
        <f t="shared" si="1"/>
        <v>1075.0169999999998</v>
      </c>
      <c r="V188" s="123">
        <f t="shared" si="1"/>
        <v>1070.2860000000001</v>
      </c>
    </row>
    <row r="189" spans="2:24" x14ac:dyDescent="0.25">
      <c r="B189" s="23" t="s">
        <v>132</v>
      </c>
      <c r="C189" s="123">
        <f>IFERROR(INDEX($B$4:$X$121,MATCH($B189,$B$4:$B$121,0),MATCH(C$4,$B$4:$X$4,0)),0)</f>
        <v>149.05799999999999</v>
      </c>
      <c r="D189" s="123">
        <f t="shared" si="0"/>
        <v>123.38200000000001</v>
      </c>
      <c r="E189" s="123">
        <f t="shared" si="0"/>
        <v>259.25599999999997</v>
      </c>
      <c r="F189" s="123">
        <f t="shared" si="0"/>
        <v>294.08000000000004</v>
      </c>
      <c r="G189" s="123">
        <f t="shared" si="0"/>
        <v>304.77100000000002</v>
      </c>
      <c r="H189" s="123">
        <f t="shared" si="0"/>
        <v>53.375</v>
      </c>
      <c r="I189" s="123">
        <f t="shared" si="0"/>
        <v>59.881999999999998</v>
      </c>
      <c r="J189" s="123">
        <f t="shared" si="0"/>
        <v>61.674999999999997</v>
      </c>
      <c r="K189" s="123">
        <f t="shared" si="0"/>
        <v>111.075</v>
      </c>
      <c r="L189" s="123">
        <f t="shared" si="0"/>
        <v>243</v>
      </c>
      <c r="M189" s="123">
        <f t="shared" si="0"/>
        <v>219.48</v>
      </c>
      <c r="N189" s="123">
        <f t="shared" si="0"/>
        <v>171.61500000000001</v>
      </c>
      <c r="O189" s="123">
        <f t="shared" si="0"/>
        <v>188.065</v>
      </c>
      <c r="P189" s="123">
        <f t="shared" si="0"/>
        <v>135.96100000000001</v>
      </c>
      <c r="Q189" s="123">
        <f t="shared" si="0"/>
        <v>66.72</v>
      </c>
      <c r="R189" s="123">
        <f t="shared" si="0"/>
        <v>0</v>
      </c>
      <c r="S189" s="123">
        <f t="shared" si="1"/>
        <v>34.451999999999998</v>
      </c>
      <c r="T189" s="123">
        <f t="shared" si="1"/>
        <v>5.12</v>
      </c>
      <c r="U189" s="123">
        <f t="shared" si="1"/>
        <v>0</v>
      </c>
      <c r="V189" s="123">
        <f t="shared" si="1"/>
        <v>0</v>
      </c>
    </row>
    <row r="190" spans="2:24" x14ac:dyDescent="0.25">
      <c r="B190" s="23" t="s">
        <v>159</v>
      </c>
      <c r="C190" s="124">
        <f>+C188+C186</f>
        <v>1010.4</v>
      </c>
      <c r="D190" s="124">
        <f t="shared" ref="D190:V191" si="2">+D188+D186</f>
        <v>964.36699999999996</v>
      </c>
      <c r="E190" s="124">
        <f t="shared" si="2"/>
        <v>520.65599999999995</v>
      </c>
      <c r="F190" s="124">
        <f t="shared" si="2"/>
        <v>554.96699999999998</v>
      </c>
      <c r="G190" s="124">
        <f t="shared" si="2"/>
        <v>560.28</v>
      </c>
      <c r="H190" s="124">
        <f t="shared" si="2"/>
        <v>191.22499999999999</v>
      </c>
      <c r="I190" s="124">
        <f t="shared" si="2"/>
        <v>186.7</v>
      </c>
      <c r="J190" s="124">
        <f t="shared" si="2"/>
        <v>471.67</v>
      </c>
      <c r="K190" s="124">
        <f t="shared" si="2"/>
        <v>545.46800000000007</v>
      </c>
      <c r="L190" s="124">
        <f t="shared" si="2"/>
        <v>1357.15</v>
      </c>
      <c r="M190" s="124">
        <f t="shared" si="2"/>
        <v>1338.114</v>
      </c>
      <c r="N190" s="124">
        <f t="shared" si="2"/>
        <v>1269.441</v>
      </c>
      <c r="O190" s="124">
        <f t="shared" si="2"/>
        <v>1281.2819999999999</v>
      </c>
      <c r="P190" s="124">
        <f t="shared" si="2"/>
        <v>1326.5809999999999</v>
      </c>
      <c r="Q190" s="124">
        <f t="shared" si="2"/>
        <v>1375.0049999999999</v>
      </c>
      <c r="R190" s="124">
        <f t="shared" si="2"/>
        <v>1077.3219999999999</v>
      </c>
      <c r="S190" s="124">
        <f t="shared" si="2"/>
        <v>1076.854</v>
      </c>
      <c r="T190" s="124">
        <f t="shared" si="2"/>
        <v>1086.068</v>
      </c>
      <c r="U190" s="124">
        <f t="shared" si="2"/>
        <v>1375.0169999999998</v>
      </c>
      <c r="V190" s="124">
        <f t="shared" si="2"/>
        <v>1370.2860000000001</v>
      </c>
    </row>
    <row r="191" spans="2:24" x14ac:dyDescent="0.25">
      <c r="B191" s="23" t="s">
        <v>160</v>
      </c>
      <c r="C191" s="124">
        <f>+C189+C187</f>
        <v>149.05799999999999</v>
      </c>
      <c r="D191" s="124">
        <f t="shared" si="2"/>
        <v>123.38200000000001</v>
      </c>
      <c r="E191" s="124">
        <f t="shared" si="2"/>
        <v>259.25599999999997</v>
      </c>
      <c r="F191" s="124">
        <f t="shared" si="2"/>
        <v>294.08000000000004</v>
      </c>
      <c r="G191" s="124">
        <f t="shared" si="2"/>
        <v>304.77100000000002</v>
      </c>
      <c r="H191" s="124">
        <f t="shared" si="2"/>
        <v>53.375</v>
      </c>
      <c r="I191" s="124">
        <f t="shared" si="2"/>
        <v>59.881999999999998</v>
      </c>
      <c r="J191" s="124">
        <f t="shared" si="2"/>
        <v>61.674999999999997</v>
      </c>
      <c r="K191" s="124">
        <f t="shared" si="2"/>
        <v>111.075</v>
      </c>
      <c r="L191" s="124">
        <f t="shared" si="2"/>
        <v>243</v>
      </c>
      <c r="M191" s="124">
        <f t="shared" si="2"/>
        <v>219.48</v>
      </c>
      <c r="N191" s="124">
        <f t="shared" si="2"/>
        <v>171.61500000000001</v>
      </c>
      <c r="O191" s="124">
        <f t="shared" si="2"/>
        <v>188.065</v>
      </c>
      <c r="P191" s="124">
        <f t="shared" si="2"/>
        <v>135.96100000000001</v>
      </c>
      <c r="Q191" s="124">
        <f t="shared" si="2"/>
        <v>66.72</v>
      </c>
      <c r="R191" s="124">
        <f t="shared" si="2"/>
        <v>300</v>
      </c>
      <c r="S191" s="124">
        <f t="shared" si="2"/>
        <v>334.452</v>
      </c>
      <c r="T191" s="124">
        <f t="shared" si="2"/>
        <v>305.12</v>
      </c>
      <c r="U191" s="124">
        <f t="shared" si="2"/>
        <v>0</v>
      </c>
      <c r="V191" s="124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TBL 9.5 Compare</vt:lpstr>
      <vt:lpstr>2019 IRP</vt:lpstr>
      <vt:lpstr>S06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2019-10-18T21:41:15Z</dcterms:created>
  <dcterms:modified xsi:type="dcterms:W3CDTF">2019-10-28T14:23:09Z</dcterms:modified>
</cp:coreProperties>
</file>